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5180" windowHeight="8835" activeTab="2"/>
  </bookViews>
  <sheets>
    <sheet name="Cleaning &amp; Activation" sheetId="1" r:id="rId1"/>
    <sheet name="ZnPh without Passivation" sheetId="2" r:id="rId2"/>
    <sheet name="ZnPh with Passivation" sheetId="3" r:id="rId3"/>
  </sheets>
  <definedNames>
    <definedName name="_xlnm.Print_Area" localSheetId="0">'Cleaning &amp; Activation'!$A$1:$H$144</definedName>
    <definedName name="_xlnm.Print_Area" localSheetId="2">'ZnPh with Passivation'!$A$1:$H$133</definedName>
    <definedName name="_xlnm.Print_Area" localSheetId="1">'ZnPh without Passivation'!$A$1:$H$128</definedName>
  </definedNames>
  <calcPr fullCalcOnLoad="1"/>
</workbook>
</file>

<file path=xl/sharedStrings.xml><?xml version="1.0" encoding="utf-8"?>
<sst xmlns="http://schemas.openxmlformats.org/spreadsheetml/2006/main" count="495" uniqueCount="206">
  <si>
    <t>strong alkaline</t>
  </si>
  <si>
    <t>acidic</t>
  </si>
  <si>
    <t>appr. overflow (l/h)</t>
  </si>
  <si>
    <t>major compounds</t>
  </si>
  <si>
    <t>type of product</t>
  </si>
  <si>
    <t>Ceaning prior to Coil Coating</t>
  </si>
  <si>
    <t>appr. bath conc. (Mol/l)</t>
  </si>
  <si>
    <t xml:space="preserve"> </t>
  </si>
  <si>
    <t>NaOH</t>
  </si>
  <si>
    <t>amount of wastewater chemicals (kg/h)</t>
  </si>
  <si>
    <t xml:space="preserve">type of wastewater chemicals </t>
  </si>
  <si>
    <t>amount of compounds to be treated (Mol/h)</t>
  </si>
  <si>
    <t>factors F11/E11 for:</t>
  </si>
  <si>
    <t>EXAMPLE!</t>
  </si>
  <si>
    <t>Rinse 1</t>
  </si>
  <si>
    <t>Rinse 2</t>
  </si>
  <si>
    <t>Rinse 3</t>
  </si>
  <si>
    <t>input</t>
  </si>
  <si>
    <t>General Input Data :</t>
  </si>
  <si>
    <t>overflow from Rinse 2</t>
  </si>
  <si>
    <t>DI water</t>
  </si>
  <si>
    <t>output</t>
  </si>
  <si>
    <t>overflow to Rinse 2</t>
  </si>
  <si>
    <t>Surface flow</t>
  </si>
  <si>
    <t>m2/h</t>
  </si>
  <si>
    <t>L/h</t>
  </si>
  <si>
    <t>conductivity (mS/cm)</t>
  </si>
  <si>
    <t>An effective rinsing by simultaneously saving water is normally done in a cascade, which can exist of 2, 3 or 4 connected stages.</t>
  </si>
  <si>
    <t>The calculation is:</t>
  </si>
  <si>
    <t>10       x  e</t>
  </si>
  <si>
    <t>31,62  x  e</t>
  </si>
  <si>
    <t>4,64    x  e</t>
  </si>
  <si>
    <t>3,16    x  e</t>
  </si>
  <si>
    <t>5,62    x  e</t>
  </si>
  <si>
    <t>e</t>
  </si>
  <si>
    <t>Rd = 100</t>
  </si>
  <si>
    <t>Rd = 1000</t>
  </si>
  <si>
    <t>1 (*)</t>
  </si>
  <si>
    <t>2 (*)</t>
  </si>
  <si>
    <t>3 (*)</t>
  </si>
  <si>
    <t>water  L/h</t>
  </si>
  <si>
    <t>=</t>
  </si>
  <si>
    <t>liquid input (L/h)</t>
  </si>
  <si>
    <t>Rd factor (rinsing factor)</t>
  </si>
  <si>
    <t>Pretreatment section</t>
  </si>
  <si>
    <t>liquid output to wt (L/h)</t>
  </si>
  <si>
    <t xml:space="preserve">Total Waste Water Flow </t>
  </si>
  <si>
    <t>Compound</t>
  </si>
  <si>
    <t>Flow (g/h)</t>
  </si>
  <si>
    <t>Flow (g/d)</t>
  </si>
  <si>
    <t>H2SO4</t>
  </si>
  <si>
    <t>m2</t>
  </si>
  <si>
    <t>Modifiers</t>
  </si>
  <si>
    <t>Substance</t>
  </si>
  <si>
    <t>Emmission from the
 plant (g/d)</t>
  </si>
  <si>
    <t>Biological Treatment 
(µ effciancy)</t>
  </si>
  <si>
    <t>Preflooder Size (m³/d)</t>
  </si>
  <si>
    <t>PEC (g/l)</t>
  </si>
  <si>
    <t>PNEC (g/l)</t>
  </si>
  <si>
    <t>RCR</t>
  </si>
  <si>
    <t>mL/m2</t>
  </si>
  <si>
    <r>
      <t>H</t>
    </r>
    <r>
      <rPr>
        <vertAlign val="subscript"/>
        <sz val="12"/>
        <rFont val="Arial"/>
        <family val="0"/>
      </rPr>
      <t>2</t>
    </r>
    <r>
      <rPr>
        <sz val="12"/>
        <rFont val="Arial"/>
        <family val="0"/>
      </rPr>
      <t>SO</t>
    </r>
    <r>
      <rPr>
        <vertAlign val="subscript"/>
        <sz val="12"/>
        <rFont val="Arial"/>
        <family val="0"/>
      </rPr>
      <t xml:space="preserve">4 </t>
    </r>
  </si>
  <si>
    <r>
      <t>NaHSO</t>
    </r>
    <r>
      <rPr>
        <vertAlign val="subscript"/>
        <sz val="12"/>
        <rFont val="Arial"/>
        <family val="0"/>
      </rPr>
      <t>3</t>
    </r>
  </si>
  <si>
    <t>OH-</t>
  </si>
  <si>
    <t>H3O+</t>
  </si>
  <si>
    <r>
      <t xml:space="preserve">Q  =  e  </t>
    </r>
    <r>
      <rPr>
        <vertAlign val="superscript"/>
        <sz val="12"/>
        <rFont val="Arial"/>
        <family val="0"/>
      </rPr>
      <t>n</t>
    </r>
  </si>
  <si>
    <r>
      <t xml:space="preserve">n  </t>
    </r>
    <r>
      <rPr>
        <sz val="12"/>
        <rFont val="Arial"/>
        <family val="0"/>
      </rPr>
      <t>(number of rinse stages)</t>
    </r>
  </si>
  <si>
    <r>
      <t xml:space="preserve">Rd  </t>
    </r>
    <r>
      <rPr>
        <sz val="12"/>
        <rFont val="Arial"/>
        <family val="0"/>
      </rPr>
      <t>(wanted dilution)</t>
    </r>
  </si>
  <si>
    <r>
      <t xml:space="preserve">Q  </t>
    </r>
    <r>
      <rPr>
        <sz val="12"/>
        <rFont val="Arial"/>
        <family val="0"/>
      </rPr>
      <t>(fresh water needed)</t>
    </r>
  </si>
  <si>
    <r>
      <t>Q</t>
    </r>
    <r>
      <rPr>
        <sz val="12"/>
        <rFont val="Arial"/>
        <family val="0"/>
      </rPr>
      <t xml:space="preserve">  (ml/m</t>
    </r>
    <r>
      <rPr>
        <vertAlign val="superscript"/>
        <sz val="12"/>
        <rFont val="Arial"/>
        <family val="0"/>
      </rPr>
      <t>2</t>
    </r>
    <r>
      <rPr>
        <sz val="12"/>
        <rFont val="Arial"/>
        <family val="0"/>
      </rPr>
      <t>)</t>
    </r>
  </si>
  <si>
    <r>
      <t>input (ml/m</t>
    </r>
    <r>
      <rPr>
        <vertAlign val="superscript"/>
        <sz val="12"/>
        <rFont val="Arial"/>
        <family val="0"/>
      </rPr>
      <t>2</t>
    </r>
    <r>
      <rPr>
        <sz val="12"/>
        <rFont val="Arial"/>
        <family val="0"/>
      </rPr>
      <t>)</t>
    </r>
  </si>
  <si>
    <r>
      <t>n</t>
    </r>
    <r>
      <rPr>
        <sz val="12"/>
        <rFont val="Arial"/>
        <family val="0"/>
      </rPr>
      <t xml:space="preserve"> = 2</t>
    </r>
  </si>
  <si>
    <r>
      <t>n</t>
    </r>
    <r>
      <rPr>
        <sz val="12"/>
        <rFont val="Arial"/>
        <family val="0"/>
      </rPr>
      <t xml:space="preserve"> = 3</t>
    </r>
  </si>
  <si>
    <r>
      <t>n</t>
    </r>
    <r>
      <rPr>
        <sz val="12"/>
        <rFont val="Arial"/>
        <family val="0"/>
      </rPr>
      <t xml:space="preserve"> = 4</t>
    </r>
  </si>
  <si>
    <r>
      <t>The requirement on water in Liters per Hour (L/h) is calculated by multiplying the values from the table with the throughput of strip surface (summary of both sides) in m</t>
    </r>
    <r>
      <rPr>
        <vertAlign val="superscript"/>
        <sz val="12"/>
        <rFont val="Arial"/>
        <family val="0"/>
      </rPr>
      <t>2</t>
    </r>
    <r>
      <rPr>
        <sz val="12"/>
        <rFont val="Arial"/>
        <family val="0"/>
      </rPr>
      <t>/h  and deviding this number with 1000.</t>
    </r>
  </si>
  <si>
    <r>
      <t>value from the table   x   m</t>
    </r>
    <r>
      <rPr>
        <b/>
        <vertAlign val="superscript"/>
        <sz val="12"/>
        <rFont val="Arial"/>
        <family val="0"/>
      </rPr>
      <t>2</t>
    </r>
    <r>
      <rPr>
        <b/>
        <sz val="12"/>
        <rFont val="Arial"/>
        <family val="0"/>
      </rPr>
      <t>/h</t>
    </r>
  </si>
  <si>
    <t>Calculation of the wastewater
 treatment and emmission
 into the pre-flooder</t>
  </si>
  <si>
    <t>Reduction Chemnical
 Precipitation                  
      (µ effciancy)</t>
  </si>
  <si>
    <t>Average body surface</t>
  </si>
  <si>
    <t>Production rate</t>
  </si>
  <si>
    <t>units / h</t>
  </si>
  <si>
    <t>m²</t>
  </si>
  <si>
    <t>Number of rinse stages</t>
  </si>
  <si>
    <t>concentration Ni (g/L)</t>
  </si>
  <si>
    <t>concentration Zn (g/L)</t>
  </si>
  <si>
    <t>concentration Mn (g/L)</t>
  </si>
  <si>
    <t>concentration NO3 (g/L)</t>
  </si>
  <si>
    <t>Production</t>
  </si>
  <si>
    <t>days / year</t>
  </si>
  <si>
    <t>hours / day</t>
  </si>
  <si>
    <t>Yearly surface</t>
  </si>
  <si>
    <t>Phosphate Tank</t>
  </si>
  <si>
    <t>concentration P2O5 (g/L)</t>
  </si>
  <si>
    <t>DI Water</t>
  </si>
  <si>
    <t>Conductivity in Phosphate tank</t>
  </si>
  <si>
    <t>Total drag out</t>
  </si>
  <si>
    <t>Conductivity in final rinse tank</t>
  </si>
  <si>
    <t>µS/cm</t>
  </si>
  <si>
    <t>Rinse 4</t>
  </si>
  <si>
    <t>Overflow to WWT</t>
  </si>
  <si>
    <t>Overflow to Rinse 1</t>
  </si>
  <si>
    <t>concentration SiF6 (g/L)</t>
  </si>
  <si>
    <t>concentration NO2 (g/L)</t>
  </si>
  <si>
    <t>Ni output to WWT (g/h)</t>
  </si>
  <si>
    <t>Zn output to WWT (g/h)</t>
  </si>
  <si>
    <t>Mn output to WWT (g/h)</t>
  </si>
  <si>
    <t>P2O5 output to WWT (g/h)</t>
  </si>
  <si>
    <t>SiF6 output to WWT (g/h)</t>
  </si>
  <si>
    <t>NO2 output to WWT (g/h)</t>
  </si>
  <si>
    <t>NO3 output to WWT (g/h)</t>
  </si>
  <si>
    <t>F output to WWT (g/h)</t>
  </si>
  <si>
    <t>concentration F (g/L)</t>
  </si>
  <si>
    <t>P2O5</t>
  </si>
  <si>
    <t>Ni</t>
  </si>
  <si>
    <t>Zn</t>
  </si>
  <si>
    <t>Mn</t>
  </si>
  <si>
    <t>F</t>
  </si>
  <si>
    <t>SiF6</t>
  </si>
  <si>
    <t>NO2</t>
  </si>
  <si>
    <t>NO3</t>
  </si>
  <si>
    <t>Drag out (standard = 100mL/m²)</t>
  </si>
  <si>
    <t>Rinsing after cleaning and conversion in the pretreatment section of a line is necessary to remove reaction products from the body surface.</t>
  </si>
  <si>
    <r>
      <t>The amount of water (</t>
    </r>
    <r>
      <rPr>
        <b/>
        <sz val="12"/>
        <rFont val="Arial"/>
        <family val="0"/>
      </rPr>
      <t>Q</t>
    </r>
    <r>
      <rPr>
        <sz val="12"/>
        <rFont val="Arial"/>
        <family val="0"/>
      </rPr>
      <t>) needed to realize a good rinsing is proportional to the wanted dilution (</t>
    </r>
    <r>
      <rPr>
        <b/>
        <sz val="12"/>
        <rFont val="Arial"/>
        <family val="0"/>
      </rPr>
      <t>Rd</t>
    </r>
    <r>
      <rPr>
        <sz val="12"/>
        <rFont val="Arial"/>
        <family val="0"/>
      </rPr>
      <t>) of the rinse bath, the number of cascade rinse stages (</t>
    </r>
    <r>
      <rPr>
        <b/>
        <sz val="12"/>
        <rFont val="Arial"/>
        <family val="0"/>
      </rPr>
      <t>n</t>
    </r>
    <r>
      <rPr>
        <sz val="12"/>
        <rFont val="Arial"/>
        <family val="0"/>
      </rPr>
      <t>) and the input (</t>
    </r>
    <r>
      <rPr>
        <b/>
        <sz val="12"/>
        <rFont val="Arial"/>
        <family val="0"/>
      </rPr>
      <t>e</t>
    </r>
    <r>
      <rPr>
        <sz val="12"/>
        <rFont val="Arial"/>
        <family val="0"/>
      </rPr>
      <t>) over the incoming body surface.</t>
    </r>
  </si>
  <si>
    <t>Overflow from R4 or DIW</t>
  </si>
  <si>
    <t>Overflow from R3 or DIW</t>
  </si>
  <si>
    <t>none</t>
  </si>
  <si>
    <t>Passivation</t>
  </si>
  <si>
    <t>Overflow to Rinse 2</t>
  </si>
  <si>
    <t>DI or RO water</t>
  </si>
  <si>
    <t>concentration Zr (g/L)</t>
  </si>
  <si>
    <t>Zr output to WWT (g/h)</t>
  </si>
  <si>
    <t>Passivation:</t>
  </si>
  <si>
    <t>Zr</t>
  </si>
  <si>
    <t>Rinse 1 after Pass.</t>
  </si>
  <si>
    <t>DI or RO water or overflow from R2 after Pass.</t>
  </si>
  <si>
    <t>Conductivity in rinse tank before Passivation</t>
  </si>
  <si>
    <t>Conductivity in Passivation</t>
  </si>
  <si>
    <t>Overflow to Rinse before Pass. or to WWT</t>
  </si>
  <si>
    <t>Number of rinse stages before Passivation:</t>
  </si>
  <si>
    <t>Number of rinse stages after Passivation:</t>
  </si>
  <si>
    <t>m²/h</t>
  </si>
  <si>
    <t>Rinsing factor prior to Passivation</t>
  </si>
  <si>
    <t>Rinsing factor after Passivation</t>
  </si>
  <si>
    <t>Rinse 2 after Pass.</t>
  </si>
  <si>
    <t>mL/m²</t>
  </si>
  <si>
    <t>No</t>
  </si>
  <si>
    <t>Rinse water closed loop in progress?</t>
  </si>
  <si>
    <t>Fresh DI, RO or tap water</t>
  </si>
  <si>
    <t>Activation</t>
  </si>
  <si>
    <t>Number of rinse stages before Activation:</t>
  </si>
  <si>
    <t>Rinsing factor prior to Activation</t>
  </si>
  <si>
    <t>Conductivity in final cleaner tank</t>
  </si>
  <si>
    <t>Conductivity in rinse tank before Activation</t>
  </si>
  <si>
    <t>Natriumhydroxid</t>
  </si>
  <si>
    <t>Dinatriummetasilikat</t>
  </si>
  <si>
    <t>Natriumdisilikat</t>
  </si>
  <si>
    <t>Kaliummetaborat</t>
  </si>
  <si>
    <t>Trikaliumphosphat</t>
  </si>
  <si>
    <t>Dikaliummetasilikat</t>
  </si>
  <si>
    <t>Kaliumhydroxid</t>
  </si>
  <si>
    <t>Kaliumcarbonat</t>
  </si>
  <si>
    <t>Kaliumoctanoat</t>
  </si>
  <si>
    <t>Fettalkoholpolyglykolether</t>
  </si>
  <si>
    <t>Alkohole C9-C16, ethoxiliert</t>
  </si>
  <si>
    <t>Cleaner Tank 1</t>
  </si>
  <si>
    <t>Overflow from Rinse 1 or from Cleaner Tank 2</t>
  </si>
  <si>
    <t>Overflow from Rinse 1 or from Cleaner Tank 3</t>
  </si>
  <si>
    <t>Overflow from Rinse 1 or process water</t>
  </si>
  <si>
    <t>Overflow from Rinse 2</t>
  </si>
  <si>
    <t>Spray line? (please insert "yes" or "no"</t>
  </si>
  <si>
    <t>no</t>
  </si>
  <si>
    <t>Natriumhydroxid (g/L max.)</t>
  </si>
  <si>
    <t>Dinatriummetasilikat (g/L max.)</t>
  </si>
  <si>
    <t>Natriumdisilikat (g/L max.)</t>
  </si>
  <si>
    <t>Kaliummetaborat (g/L max.)</t>
  </si>
  <si>
    <t>Trikaliumphosphat (g/L max.)</t>
  </si>
  <si>
    <t>Dikaliummetasilikat (g/L max.)</t>
  </si>
  <si>
    <t>Kaliumhydroxid (g/L max.)</t>
  </si>
  <si>
    <t>Kaliumcarbonat (g/L max.)</t>
  </si>
  <si>
    <t>Kaliumoctanoat (g/L max.)</t>
  </si>
  <si>
    <t>Fettalkoholpolyglykolether (g/L max.)</t>
  </si>
  <si>
    <t>Alkohole C9-C16, ethoxiliert (g/L max.)</t>
  </si>
  <si>
    <t>input of fresh water or overflow from R1(L/h)</t>
  </si>
  <si>
    <t>Natriumhydroxid output to WWT (g/h max.)</t>
  </si>
  <si>
    <t>Dinatriummetasilikat output to WWT (g/h max.)</t>
  </si>
  <si>
    <t>Natriumdisilikat output to WWT (g/h max.)</t>
  </si>
  <si>
    <t>Kaliummetaborat output to WWT (g/h max.)</t>
  </si>
  <si>
    <t>Trikaliumphosphat output to WWT (g/h max.)</t>
  </si>
  <si>
    <t>Dikaliummetasilikat output to WWT (g/h max.)</t>
  </si>
  <si>
    <t>Kaliumhydroxid output to WWT (g/h max.)</t>
  </si>
  <si>
    <t>Kaliumcarbonat output to WWT (g/h max.)</t>
  </si>
  <si>
    <t>Kaliumoctanoat output to WWT (g/h max.)</t>
  </si>
  <si>
    <t>Fettalkoholpolyglykolether output to WWT (g/h max.)</t>
  </si>
  <si>
    <t>Alkohole C9-C16, ethoxiliert output to WWT (g/h max.)</t>
  </si>
  <si>
    <r>
      <t xml:space="preserve">liquid output to </t>
    </r>
    <r>
      <rPr>
        <b/>
        <sz val="12"/>
        <rFont val="Arial"/>
        <family val="2"/>
      </rPr>
      <t>WWT</t>
    </r>
    <r>
      <rPr>
        <sz val="12"/>
        <rFont val="Arial"/>
        <family val="2"/>
      </rPr>
      <t xml:space="preserve"> (L/h)</t>
    </r>
  </si>
  <si>
    <t>conductivity (µS/cm)</t>
  </si>
  <si>
    <t>Overflow to Rinse 1 or to WWT</t>
  </si>
  <si>
    <t>Overflow to Rinse 2 or to WWT</t>
  </si>
  <si>
    <t>Overflow to Rinse 1 after Passivation or to WWT</t>
  </si>
  <si>
    <t>&gt;2500</t>
  </si>
  <si>
    <t>Ti (g/L max.)</t>
  </si>
  <si>
    <t>Ti</t>
  </si>
  <si>
    <t>Ti (g/h max.)</t>
  </si>
  <si>
    <t>Final Cleaner Tank</t>
  </si>
  <si>
    <r>
      <t xml:space="preserve">Cleaner Tank 2             </t>
    </r>
    <r>
      <rPr>
        <b/>
        <sz val="10"/>
        <rFont val="Arial"/>
        <family val="2"/>
      </rPr>
      <t>(only if there are 3 cleaner stages in total)</t>
    </r>
  </si>
  <si>
    <t xml:space="preserve">     Please insert into white cells only! (figures in red are mandatory, figures in blue optional)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</si>
</sst>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0.000000000"/>
    <numFmt numFmtId="177" formatCode="#,##0.0000"/>
    <numFmt numFmtId="178" formatCode="#,##0.00000"/>
    <numFmt numFmtId="179" formatCode="0.0000"/>
    <numFmt numFmtId="180" formatCode="0.000"/>
    <numFmt numFmtId="181" formatCode="0.00000"/>
  </numFmts>
  <fonts count="2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8"/>
      <name val="Arial"/>
      <family val="0"/>
    </font>
    <font>
      <sz val="12"/>
      <name val="Arial"/>
      <family val="2"/>
    </font>
    <font>
      <vertAlign val="subscript"/>
      <sz val="12"/>
      <name val="Arial"/>
      <family val="0"/>
    </font>
    <font>
      <b/>
      <sz val="12"/>
      <color indexed="12"/>
      <name val="Arial"/>
      <family val="2"/>
    </font>
    <font>
      <vertAlign val="superscript"/>
      <sz val="12"/>
      <name val="Arial"/>
      <family val="0"/>
    </font>
    <font>
      <b/>
      <vertAlign val="superscript"/>
      <sz val="12"/>
      <name val="Arial"/>
      <family val="0"/>
    </font>
    <font>
      <sz val="12"/>
      <color indexed="9"/>
      <name val="Arial"/>
      <family val="0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2"/>
      <color indexed="22"/>
      <name val="Arial"/>
      <family val="0"/>
    </font>
    <font>
      <sz val="12"/>
      <color indexed="55"/>
      <name val="Arial"/>
      <family val="2"/>
    </font>
    <font>
      <b/>
      <sz val="12"/>
      <color indexed="23"/>
      <name val="Arial"/>
      <family val="2"/>
    </font>
    <font>
      <sz val="12"/>
      <color indexed="23"/>
      <name val="Arial"/>
      <family val="2"/>
    </font>
    <font>
      <sz val="10"/>
      <color indexed="22"/>
      <name val="Arial"/>
      <family val="0"/>
    </font>
    <font>
      <b/>
      <sz val="12"/>
      <color indexed="22"/>
      <name val="Arial"/>
      <family val="0"/>
    </font>
    <font>
      <sz val="10"/>
      <color indexed="55"/>
      <name val="Arial"/>
      <family val="0"/>
    </font>
    <font>
      <sz val="12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4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NumberFormat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4" borderId="2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0" fillId="6" borderId="0" xfId="0" applyFill="1" applyAlignment="1">
      <alignment/>
    </xf>
    <xf numFmtId="0" fontId="0" fillId="6" borderId="0" xfId="0" applyFill="1" applyAlignment="1">
      <alignment horizontal="center"/>
    </xf>
    <xf numFmtId="0" fontId="5" fillId="6" borderId="0" xfId="0" applyFont="1" applyFill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left"/>
    </xf>
    <xf numFmtId="0" fontId="7" fillId="6" borderId="0" xfId="0" applyFont="1" applyFill="1" applyBorder="1" applyAlignment="1">
      <alignment horizontal="center"/>
    </xf>
    <xf numFmtId="0" fontId="5" fillId="6" borderId="0" xfId="0" applyFont="1" applyFill="1" applyBorder="1" applyAlignment="1">
      <alignment/>
    </xf>
    <xf numFmtId="0" fontId="5" fillId="6" borderId="0" xfId="0" applyFont="1" applyFill="1" applyBorder="1" applyAlignment="1">
      <alignment horizontal="center"/>
    </xf>
    <xf numFmtId="0" fontId="5" fillId="6" borderId="0" xfId="0" applyFont="1" applyFill="1" applyAlignment="1">
      <alignment/>
    </xf>
    <xf numFmtId="0" fontId="0" fillId="6" borderId="13" xfId="0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0" fillId="6" borderId="13" xfId="0" applyFill="1" applyBorder="1" applyAlignment="1">
      <alignment/>
    </xf>
    <xf numFmtId="0" fontId="5" fillId="6" borderId="0" xfId="0" applyFont="1" applyFill="1" applyAlignment="1">
      <alignment/>
    </xf>
    <xf numFmtId="0" fontId="5" fillId="6" borderId="0" xfId="0" applyFont="1" applyFill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0" fillId="6" borderId="0" xfId="0" applyFill="1" applyAlignment="1">
      <alignment vertical="center" wrapText="1"/>
    </xf>
    <xf numFmtId="0" fontId="5" fillId="6" borderId="14" xfId="0" applyFont="1" applyFill="1" applyBorder="1" applyAlignment="1">
      <alignment horizontal="center"/>
    </xf>
    <xf numFmtId="0" fontId="10" fillId="6" borderId="0" xfId="0" applyFont="1" applyFill="1" applyAlignment="1">
      <alignment horizontal="center"/>
    </xf>
    <xf numFmtId="0" fontId="13" fillId="6" borderId="0" xfId="0" applyFont="1" applyFill="1" applyAlignment="1">
      <alignment horizontal="center"/>
    </xf>
    <xf numFmtId="0" fontId="5" fillId="7" borderId="14" xfId="0" applyFont="1" applyFill="1" applyBorder="1" applyAlignment="1">
      <alignment/>
    </xf>
    <xf numFmtId="0" fontId="5" fillId="7" borderId="15" xfId="0" applyFont="1" applyFill="1" applyBorder="1" applyAlignment="1">
      <alignment/>
    </xf>
    <xf numFmtId="0" fontId="2" fillId="7" borderId="2" xfId="0" applyFont="1" applyFill="1" applyBorder="1" applyAlignment="1">
      <alignment/>
    </xf>
    <xf numFmtId="0" fontId="2" fillId="7" borderId="2" xfId="0" applyFont="1" applyFill="1" applyBorder="1" applyAlignment="1">
      <alignment horizontal="center"/>
    </xf>
    <xf numFmtId="0" fontId="2" fillId="7" borderId="0" xfId="0" applyFont="1" applyFill="1" applyBorder="1" applyAlignment="1">
      <alignment/>
    </xf>
    <xf numFmtId="0" fontId="5" fillId="7" borderId="16" xfId="0" applyFont="1" applyFill="1" applyBorder="1" applyAlignment="1">
      <alignment horizontal="center"/>
    </xf>
    <xf numFmtId="0" fontId="5" fillId="7" borderId="17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5" fillId="7" borderId="18" xfId="0" applyFont="1" applyFill="1" applyBorder="1" applyAlignment="1">
      <alignment horizontal="center"/>
    </xf>
    <xf numFmtId="0" fontId="2" fillId="7" borderId="15" xfId="0" applyFont="1" applyFill="1" applyBorder="1" applyAlignment="1">
      <alignment/>
    </xf>
    <xf numFmtId="0" fontId="2" fillId="7" borderId="13" xfId="0" applyFont="1" applyFill="1" applyBorder="1" applyAlignment="1">
      <alignment horizontal="center"/>
    </xf>
    <xf numFmtId="0" fontId="2" fillId="7" borderId="19" xfId="0" applyFont="1" applyFill="1" applyBorder="1" applyAlignment="1">
      <alignment horizontal="center"/>
    </xf>
    <xf numFmtId="0" fontId="2" fillId="7" borderId="20" xfId="0" applyFont="1" applyFill="1" applyBorder="1" applyAlignment="1">
      <alignment/>
    </xf>
    <xf numFmtId="0" fontId="2" fillId="7" borderId="17" xfId="0" applyFont="1" applyFill="1" applyBorder="1" applyAlignment="1">
      <alignment horizontal="center"/>
    </xf>
    <xf numFmtId="0" fontId="5" fillId="7" borderId="21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0" fontId="2" fillId="7" borderId="23" xfId="0" applyFont="1" applyFill="1" applyBorder="1" applyAlignment="1">
      <alignment/>
    </xf>
    <xf numFmtId="0" fontId="2" fillId="5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80" fontId="5" fillId="3" borderId="3" xfId="0" applyNumberFormat="1" applyFont="1" applyFill="1" applyBorder="1" applyAlignment="1">
      <alignment horizontal="center"/>
    </xf>
    <xf numFmtId="180" fontId="2" fillId="3" borderId="3" xfId="0" applyNumberFormat="1" applyFont="1" applyFill="1" applyBorder="1" applyAlignment="1">
      <alignment horizontal="center"/>
    </xf>
    <xf numFmtId="180" fontId="2" fillId="3" borderId="22" xfId="0" applyNumberFormat="1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180" fontId="5" fillId="8" borderId="3" xfId="0" applyNumberFormat="1" applyFont="1" applyFill="1" applyBorder="1" applyAlignment="1">
      <alignment horizontal="center"/>
    </xf>
    <xf numFmtId="180" fontId="14" fillId="3" borderId="3" xfId="0" applyNumberFormat="1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0" fontId="16" fillId="3" borderId="3" xfId="0" applyFont="1" applyFill="1" applyBorder="1" applyAlignment="1">
      <alignment horizontal="center"/>
    </xf>
    <xf numFmtId="180" fontId="16" fillId="3" borderId="3" xfId="0" applyNumberFormat="1" applyFont="1" applyFill="1" applyBorder="1" applyAlignment="1">
      <alignment horizontal="center"/>
    </xf>
    <xf numFmtId="180" fontId="16" fillId="3" borderId="0" xfId="0" applyNumberFormat="1" applyFont="1" applyFill="1" applyBorder="1" applyAlignment="1">
      <alignment horizontal="center"/>
    </xf>
    <xf numFmtId="180" fontId="16" fillId="3" borderId="3" xfId="0" applyNumberFormat="1" applyFont="1" applyFill="1" applyBorder="1" applyAlignment="1" quotePrefix="1">
      <alignment horizontal="center"/>
    </xf>
    <xf numFmtId="0" fontId="5" fillId="7" borderId="22" xfId="0" applyFont="1" applyFill="1" applyBorder="1" applyAlignment="1">
      <alignment/>
    </xf>
    <xf numFmtId="0" fontId="0" fillId="6" borderId="0" xfId="0" applyFill="1" applyBorder="1" applyAlignment="1">
      <alignment/>
    </xf>
    <xf numFmtId="0" fontId="17" fillId="6" borderId="0" xfId="0" applyFont="1" applyFill="1" applyBorder="1" applyAlignment="1">
      <alignment/>
    </xf>
    <xf numFmtId="0" fontId="17" fillId="6" borderId="0" xfId="0" applyFont="1" applyFill="1" applyAlignment="1">
      <alignment/>
    </xf>
    <xf numFmtId="0" fontId="17" fillId="6" borderId="0" xfId="0" applyFont="1" applyFill="1" applyBorder="1" applyAlignment="1">
      <alignment horizontal="center"/>
    </xf>
    <xf numFmtId="0" fontId="17" fillId="6" borderId="0" xfId="0" applyNumberFormat="1" applyFont="1" applyFill="1" applyBorder="1" applyAlignment="1">
      <alignment horizontal="center"/>
    </xf>
    <xf numFmtId="0" fontId="18" fillId="6" borderId="0" xfId="0" applyFont="1" applyFill="1" applyBorder="1" applyAlignment="1">
      <alignment/>
    </xf>
    <xf numFmtId="0" fontId="13" fillId="6" borderId="0" xfId="0" applyFont="1" applyFill="1" applyBorder="1" applyAlignment="1">
      <alignment horizontal="center"/>
    </xf>
    <xf numFmtId="0" fontId="13" fillId="6" borderId="0" xfId="0" applyNumberFormat="1" applyFont="1" applyFill="1" applyBorder="1" applyAlignment="1">
      <alignment horizontal="center"/>
    </xf>
    <xf numFmtId="0" fontId="17" fillId="6" borderId="0" xfId="0" applyFont="1" applyFill="1" applyAlignment="1">
      <alignment horizontal="center"/>
    </xf>
    <xf numFmtId="181" fontId="0" fillId="6" borderId="0" xfId="0" applyNumberFormat="1" applyFill="1" applyAlignment="1">
      <alignment/>
    </xf>
    <xf numFmtId="181" fontId="1" fillId="6" borderId="0" xfId="0" applyNumberFormat="1" applyFont="1" applyFill="1" applyAlignment="1">
      <alignment/>
    </xf>
    <xf numFmtId="0" fontId="5" fillId="5" borderId="3" xfId="0" applyFont="1" applyFill="1" applyBorder="1" applyAlignment="1">
      <alignment horizontal="center" vertical="top" wrapText="1"/>
    </xf>
    <xf numFmtId="180" fontId="5" fillId="3" borderId="18" xfId="0" applyNumberFormat="1" applyFont="1" applyFill="1" applyBorder="1" applyAlignment="1">
      <alignment horizontal="center"/>
    </xf>
    <xf numFmtId="180" fontId="5" fillId="3" borderId="18" xfId="0" applyNumberFormat="1" applyFont="1" applyFill="1" applyBorder="1" applyAlignment="1" quotePrefix="1">
      <alignment horizontal="center"/>
    </xf>
    <xf numFmtId="180" fontId="16" fillId="3" borderId="14" xfId="0" applyNumberFormat="1" applyFont="1" applyFill="1" applyBorder="1" applyAlignment="1">
      <alignment horizontal="center"/>
    </xf>
    <xf numFmtId="0" fontId="7" fillId="6" borderId="13" xfId="0" applyFont="1" applyFill="1" applyBorder="1" applyAlignment="1">
      <alignment horizontal="center"/>
    </xf>
    <xf numFmtId="0" fontId="15" fillId="3" borderId="13" xfId="0" applyFont="1" applyFill="1" applyBorder="1" applyAlignment="1">
      <alignment horizontal="center"/>
    </xf>
    <xf numFmtId="0" fontId="2" fillId="7" borderId="21" xfId="0" applyFont="1" applyFill="1" applyBorder="1" applyAlignment="1">
      <alignment horizontal="center"/>
    </xf>
    <xf numFmtId="0" fontId="2" fillId="7" borderId="18" xfId="0" applyFont="1" applyFill="1" applyBorder="1" applyAlignment="1">
      <alignment horizontal="center"/>
    </xf>
    <xf numFmtId="0" fontId="5" fillId="7" borderId="15" xfId="0" applyFont="1" applyFill="1" applyBorder="1" applyAlignment="1">
      <alignment vertical="top" wrapText="1"/>
    </xf>
    <xf numFmtId="0" fontId="5" fillId="3" borderId="22" xfId="0" applyFont="1" applyFill="1" applyBorder="1" applyAlignment="1">
      <alignment horizontal="center" vertical="top" wrapText="1"/>
    </xf>
    <xf numFmtId="0" fontId="16" fillId="3" borderId="13" xfId="0" applyFont="1" applyFill="1" applyBorder="1" applyAlignment="1">
      <alignment horizontal="center" vertical="top" wrapText="1"/>
    </xf>
    <xf numFmtId="0" fontId="16" fillId="3" borderId="22" xfId="0" applyFont="1" applyFill="1" applyBorder="1" applyAlignment="1">
      <alignment horizontal="center" vertical="top" wrapText="1"/>
    </xf>
    <xf numFmtId="0" fontId="5" fillId="8" borderId="22" xfId="0" applyFont="1" applyFill="1" applyBorder="1" applyAlignment="1">
      <alignment horizontal="center" vertical="top" wrapText="1"/>
    </xf>
    <xf numFmtId="0" fontId="5" fillId="7" borderId="23" xfId="0" applyFont="1" applyFill="1" applyBorder="1" applyAlignment="1">
      <alignment vertical="top" wrapText="1"/>
    </xf>
    <xf numFmtId="0" fontId="5" fillId="5" borderId="2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 wrapText="1"/>
    </xf>
    <xf numFmtId="0" fontId="16" fillId="3" borderId="16" xfId="0" applyFont="1" applyFill="1" applyBorder="1" applyAlignment="1">
      <alignment horizontal="center" vertical="top" wrapText="1"/>
    </xf>
    <xf numFmtId="0" fontId="16" fillId="3" borderId="2" xfId="0" applyFont="1" applyFill="1" applyBorder="1" applyAlignment="1">
      <alignment horizontal="center" vertical="top" wrapText="1"/>
    </xf>
    <xf numFmtId="0" fontId="5" fillId="8" borderId="2" xfId="0" applyFont="1" applyFill="1" applyBorder="1" applyAlignment="1">
      <alignment horizontal="center" vertical="top" wrapText="1"/>
    </xf>
    <xf numFmtId="0" fontId="2" fillId="7" borderId="2" xfId="0" applyFont="1" applyFill="1" applyBorder="1" applyAlignment="1">
      <alignment wrapText="1"/>
    </xf>
    <xf numFmtId="0" fontId="2" fillId="7" borderId="2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9" fillId="6" borderId="0" xfId="0" applyFont="1" applyFill="1" applyAlignment="1">
      <alignment horizontal="center"/>
    </xf>
    <xf numFmtId="0" fontId="2" fillId="7" borderId="26" xfId="0" applyFont="1" applyFill="1" applyBorder="1" applyAlignment="1">
      <alignment/>
    </xf>
    <xf numFmtId="0" fontId="2" fillId="7" borderId="27" xfId="0" applyFont="1" applyFill="1" applyBorder="1" applyAlignment="1">
      <alignment/>
    </xf>
    <xf numFmtId="0" fontId="2" fillId="7" borderId="14" xfId="0" applyFont="1" applyFill="1" applyBorder="1" applyAlignment="1">
      <alignment/>
    </xf>
    <xf numFmtId="0" fontId="2" fillId="6" borderId="0" xfId="0" applyFont="1" applyFill="1" applyAlignment="1">
      <alignment horizontal="right"/>
    </xf>
    <xf numFmtId="2" fontId="5" fillId="5" borderId="28" xfId="0" applyNumberFormat="1" applyFont="1" applyFill="1" applyBorder="1" applyAlignment="1" quotePrefix="1">
      <alignment horizontal="center"/>
    </xf>
    <xf numFmtId="180" fontId="16" fillId="3" borderId="14" xfId="0" applyNumberFormat="1" applyFont="1" applyFill="1" applyBorder="1" applyAlignment="1" quotePrefix="1">
      <alignment horizontal="center"/>
    </xf>
    <xf numFmtId="180" fontId="16" fillId="3" borderId="18" xfId="0" applyNumberFormat="1" applyFont="1" applyFill="1" applyBorder="1" applyAlignment="1">
      <alignment horizontal="center"/>
    </xf>
    <xf numFmtId="180" fontId="16" fillId="3" borderId="22" xfId="0" applyNumberFormat="1" applyFont="1" applyFill="1" applyBorder="1" applyAlignment="1">
      <alignment horizontal="center"/>
    </xf>
    <xf numFmtId="0" fontId="5" fillId="7" borderId="20" xfId="0" applyFont="1" applyFill="1" applyBorder="1" applyAlignment="1">
      <alignment/>
    </xf>
    <xf numFmtId="0" fontId="5" fillId="7" borderId="29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/>
    </xf>
    <xf numFmtId="0" fontId="5" fillId="7" borderId="15" xfId="0" applyFont="1" applyFill="1" applyBorder="1" applyAlignment="1">
      <alignment horizontal="center"/>
    </xf>
    <xf numFmtId="0" fontId="5" fillId="7" borderId="22" xfId="0" applyFon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0" xfId="0" applyNumberFormat="1" applyFill="1" applyBorder="1" applyAlignment="1">
      <alignment horizontal="center"/>
    </xf>
    <xf numFmtId="0" fontId="2" fillId="6" borderId="0" xfId="0" applyFont="1" applyFill="1" applyBorder="1" applyAlignment="1">
      <alignment/>
    </xf>
    <xf numFmtId="0" fontId="5" fillId="6" borderId="0" xfId="0" applyNumberFormat="1" applyFont="1" applyFill="1" applyBorder="1" applyAlignment="1">
      <alignment horizontal="center"/>
    </xf>
    <xf numFmtId="0" fontId="2" fillId="7" borderId="29" xfId="0" applyFont="1" applyFill="1" applyBorder="1" applyAlignment="1">
      <alignment horizontal="center" vertical="center" wrapText="1"/>
    </xf>
    <xf numFmtId="0" fontId="2" fillId="7" borderId="30" xfId="0" applyFont="1" applyFill="1" applyBorder="1" applyAlignment="1">
      <alignment horizontal="center" vertical="center" wrapText="1"/>
    </xf>
    <xf numFmtId="0" fontId="2" fillId="7" borderId="30" xfId="0" applyFont="1" applyFill="1" applyBorder="1" applyAlignment="1">
      <alignment horizontal="center" vertical="center"/>
    </xf>
    <xf numFmtId="0" fontId="5" fillId="7" borderId="20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/>
    </xf>
    <xf numFmtId="0" fontId="5" fillId="7" borderId="15" xfId="0" applyFont="1" applyFill="1" applyBorder="1" applyAlignment="1">
      <alignment horizontal="center"/>
    </xf>
    <xf numFmtId="180" fontId="5" fillId="8" borderId="28" xfId="0" applyNumberFormat="1" applyFont="1" applyFill="1" applyBorder="1" applyAlignment="1">
      <alignment horizontal="center"/>
    </xf>
    <xf numFmtId="0" fontId="5" fillId="7" borderId="30" xfId="0" applyFont="1" applyFill="1" applyBorder="1" applyAlignment="1">
      <alignment/>
    </xf>
    <xf numFmtId="0" fontId="5" fillId="7" borderId="3" xfId="0" applyFont="1" applyFill="1" applyBorder="1" applyAlignment="1">
      <alignment/>
    </xf>
    <xf numFmtId="1" fontId="5" fillId="7" borderId="30" xfId="0" applyNumberFormat="1" applyFont="1" applyFill="1" applyBorder="1" applyAlignment="1">
      <alignment horizontal="center"/>
    </xf>
    <xf numFmtId="1" fontId="5" fillId="7" borderId="3" xfId="0" applyNumberFormat="1" applyFont="1" applyFill="1" applyBorder="1" applyAlignment="1">
      <alignment horizontal="center"/>
    </xf>
    <xf numFmtId="1" fontId="5" fillId="7" borderId="22" xfId="0" applyNumberFormat="1" applyFont="1" applyFill="1" applyBorder="1" applyAlignment="1">
      <alignment horizontal="center"/>
    </xf>
    <xf numFmtId="0" fontId="5" fillId="7" borderId="30" xfId="0" applyFont="1" applyFill="1" applyBorder="1" applyAlignment="1">
      <alignment/>
    </xf>
    <xf numFmtId="0" fontId="5" fillId="7" borderId="3" xfId="0" applyFont="1" applyFill="1" applyBorder="1" applyAlignment="1">
      <alignment/>
    </xf>
    <xf numFmtId="180" fontId="5" fillId="8" borderId="18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vertical="top" wrapText="1"/>
    </xf>
    <xf numFmtId="0" fontId="5" fillId="4" borderId="3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vertical="top" wrapText="1"/>
    </xf>
    <xf numFmtId="180" fontId="5" fillId="3" borderId="0" xfId="0" applyNumberFormat="1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 vertical="top" wrapText="1"/>
    </xf>
    <xf numFmtId="0" fontId="5" fillId="4" borderId="14" xfId="0" applyFont="1" applyFill="1" applyBorder="1" applyAlignment="1">
      <alignment horizontal="center" vertical="top" wrapText="1"/>
    </xf>
    <xf numFmtId="4" fontId="5" fillId="4" borderId="3" xfId="0" applyNumberFormat="1" applyFont="1" applyFill="1" applyBorder="1" applyAlignment="1">
      <alignment horizontal="center" vertical="top" wrapText="1"/>
    </xf>
    <xf numFmtId="4" fontId="5" fillId="4" borderId="14" xfId="0" applyNumberFormat="1" applyFont="1" applyFill="1" applyBorder="1" applyAlignment="1">
      <alignment horizontal="center" vertical="top" wrapText="1"/>
    </xf>
    <xf numFmtId="0" fontId="5" fillId="7" borderId="22" xfId="0" applyFont="1" applyFill="1" applyBorder="1" applyAlignment="1">
      <alignment/>
    </xf>
    <xf numFmtId="0" fontId="5" fillId="7" borderId="14" xfId="0" applyFont="1" applyFill="1" applyBorder="1" applyAlignment="1">
      <alignment/>
    </xf>
    <xf numFmtId="3" fontId="2" fillId="4" borderId="18" xfId="0" applyNumberFormat="1" applyFont="1" applyFill="1" applyBorder="1" applyAlignment="1">
      <alignment horizontal="center" vertical="top" wrapText="1"/>
    </xf>
    <xf numFmtId="3" fontId="2" fillId="4" borderId="3" xfId="0" applyNumberFormat="1" applyFont="1" applyFill="1" applyBorder="1" applyAlignment="1">
      <alignment horizontal="center" vertical="top" wrapText="1"/>
    </xf>
    <xf numFmtId="3" fontId="2" fillId="4" borderId="18" xfId="0" applyNumberFormat="1" applyFont="1" applyFill="1" applyBorder="1" applyAlignment="1">
      <alignment horizontal="center"/>
    </xf>
    <xf numFmtId="3" fontId="2" fillId="3" borderId="3" xfId="0" applyNumberFormat="1" applyFont="1" applyFill="1" applyBorder="1" applyAlignment="1">
      <alignment horizontal="center"/>
    </xf>
    <xf numFmtId="3" fontId="2" fillId="4" borderId="22" xfId="0" applyNumberFormat="1" applyFont="1" applyFill="1" applyBorder="1" applyAlignment="1">
      <alignment horizontal="center" vertical="top" wrapText="1"/>
    </xf>
    <xf numFmtId="1" fontId="2" fillId="5" borderId="3" xfId="0" applyNumberFormat="1" applyFont="1" applyFill="1" applyBorder="1" applyAlignment="1">
      <alignment horizontal="center"/>
    </xf>
    <xf numFmtId="1" fontId="2" fillId="3" borderId="3" xfId="0" applyNumberFormat="1" applyFont="1" applyFill="1" applyBorder="1" applyAlignment="1">
      <alignment horizontal="center"/>
    </xf>
    <xf numFmtId="1" fontId="2" fillId="5" borderId="22" xfId="0" applyNumberFormat="1" applyFont="1" applyFill="1" applyBorder="1" applyAlignment="1">
      <alignment horizontal="center"/>
    </xf>
    <xf numFmtId="1" fontId="2" fillId="3" borderId="22" xfId="0" applyNumberFormat="1" applyFont="1" applyFill="1" applyBorder="1" applyAlignment="1">
      <alignment horizontal="center"/>
    </xf>
    <xf numFmtId="2" fontId="16" fillId="3" borderId="3" xfId="0" applyNumberFormat="1" applyFont="1" applyFill="1" applyBorder="1" applyAlignment="1">
      <alignment horizontal="center"/>
    </xf>
    <xf numFmtId="2" fontId="2" fillId="8" borderId="3" xfId="0" applyNumberFormat="1" applyFont="1" applyFill="1" applyBorder="1" applyAlignment="1">
      <alignment horizontal="center"/>
    </xf>
    <xf numFmtId="2" fontId="2" fillId="3" borderId="3" xfId="0" applyNumberFormat="1" applyFont="1" applyFill="1" applyBorder="1" applyAlignment="1">
      <alignment horizontal="center"/>
    </xf>
    <xf numFmtId="2" fontId="16" fillId="3" borderId="22" xfId="0" applyNumberFormat="1" applyFont="1" applyFill="1" applyBorder="1" applyAlignment="1">
      <alignment horizontal="center"/>
    </xf>
    <xf numFmtId="2" fontId="2" fillId="8" borderId="22" xfId="0" applyNumberFormat="1" applyFont="1" applyFill="1" applyBorder="1" applyAlignment="1">
      <alignment horizontal="center"/>
    </xf>
    <xf numFmtId="2" fontId="5" fillId="3" borderId="3" xfId="0" applyNumberFormat="1" applyFont="1" applyFill="1" applyBorder="1" applyAlignment="1">
      <alignment horizontal="center"/>
    </xf>
    <xf numFmtId="2" fontId="16" fillId="3" borderId="14" xfId="0" applyNumberFormat="1" applyFont="1" applyFill="1" applyBorder="1" applyAlignment="1">
      <alignment horizontal="center"/>
    </xf>
    <xf numFmtId="2" fontId="5" fillId="3" borderId="14" xfId="0" applyNumberFormat="1" applyFont="1" applyFill="1" applyBorder="1" applyAlignment="1">
      <alignment horizontal="center"/>
    </xf>
    <xf numFmtId="2" fontId="5" fillId="8" borderId="3" xfId="0" applyNumberFormat="1" applyFont="1" applyFill="1" applyBorder="1" applyAlignment="1">
      <alignment horizontal="center"/>
    </xf>
    <xf numFmtId="2" fontId="5" fillId="3" borderId="18" xfId="0" applyNumberFormat="1" applyFont="1" applyFill="1" applyBorder="1" applyAlignment="1">
      <alignment horizontal="center"/>
    </xf>
    <xf numFmtId="2" fontId="16" fillId="3" borderId="18" xfId="0" applyNumberFormat="1" applyFont="1" applyFill="1" applyBorder="1" applyAlignment="1">
      <alignment horizontal="center"/>
    </xf>
    <xf numFmtId="2" fontId="5" fillId="8" borderId="0" xfId="0" applyNumberFormat="1" applyFont="1" applyFill="1" applyBorder="1" applyAlignment="1">
      <alignment horizontal="center"/>
    </xf>
    <xf numFmtId="180" fontId="7" fillId="0" borderId="31" xfId="0" applyNumberFormat="1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center"/>
    </xf>
    <xf numFmtId="2" fontId="16" fillId="2" borderId="14" xfId="0" applyNumberFormat="1" applyFont="1" applyFill="1" applyBorder="1" applyAlignment="1">
      <alignment horizontal="center"/>
    </xf>
    <xf numFmtId="2" fontId="16" fillId="2" borderId="3" xfId="0" applyNumberFormat="1" applyFont="1" applyFill="1" applyBorder="1" applyAlignment="1">
      <alignment horizontal="center"/>
    </xf>
    <xf numFmtId="2" fontId="16" fillId="2" borderId="18" xfId="0" applyNumberFormat="1" applyFont="1" applyFill="1" applyBorder="1" applyAlignment="1">
      <alignment horizontal="center"/>
    </xf>
    <xf numFmtId="2" fontId="2" fillId="3" borderId="22" xfId="0" applyNumberFormat="1" applyFont="1" applyFill="1" applyBorder="1" applyAlignment="1">
      <alignment horizontal="center"/>
    </xf>
    <xf numFmtId="180" fontId="16" fillId="2" borderId="3" xfId="0" applyNumberFormat="1" applyFont="1" applyFill="1" applyBorder="1" applyAlignment="1">
      <alignment horizontal="center"/>
    </xf>
    <xf numFmtId="180" fontId="16" fillId="2" borderId="18" xfId="0" applyNumberFormat="1" applyFont="1" applyFill="1" applyBorder="1" applyAlignment="1">
      <alignment horizontal="center"/>
    </xf>
    <xf numFmtId="4" fontId="15" fillId="3" borderId="3" xfId="0" applyNumberFormat="1" applyFont="1" applyFill="1" applyBorder="1" applyAlignment="1">
      <alignment horizontal="center"/>
    </xf>
    <xf numFmtId="4" fontId="2" fillId="8" borderId="3" xfId="0" applyNumberFormat="1" applyFont="1" applyFill="1" applyBorder="1" applyAlignment="1">
      <alignment horizontal="center"/>
    </xf>
    <xf numFmtId="0" fontId="5" fillId="7" borderId="20" xfId="0" applyFont="1" applyFill="1" applyBorder="1" applyAlignment="1">
      <alignment/>
    </xf>
    <xf numFmtId="0" fontId="5" fillId="7" borderId="15" xfId="0" applyFont="1" applyFill="1" applyBorder="1" applyAlignment="1">
      <alignment/>
    </xf>
    <xf numFmtId="0" fontId="2" fillId="7" borderId="30" xfId="0" applyFont="1" applyFill="1" applyBorder="1" applyAlignment="1">
      <alignment horizontal="center"/>
    </xf>
    <xf numFmtId="0" fontId="2" fillId="7" borderId="21" xfId="0" applyFont="1" applyFill="1" applyBorder="1" applyAlignment="1">
      <alignment horizontal="center" vertical="center" wrapText="1"/>
    </xf>
    <xf numFmtId="180" fontId="7" fillId="0" borderId="32" xfId="0" applyNumberFormat="1" applyFont="1" applyFill="1" applyBorder="1" applyAlignment="1">
      <alignment horizontal="center"/>
    </xf>
    <xf numFmtId="3" fontId="2" fillId="4" borderId="3" xfId="0" applyNumberFormat="1" applyFont="1" applyFill="1" applyBorder="1" applyAlignment="1">
      <alignment horizontal="center"/>
    </xf>
    <xf numFmtId="3" fontId="2" fillId="2" borderId="22" xfId="0" applyNumberFormat="1" applyFont="1" applyFill="1" applyBorder="1" applyAlignment="1">
      <alignment horizontal="center" vertical="top" wrapText="1"/>
    </xf>
    <xf numFmtId="4" fontId="15" fillId="2" borderId="22" xfId="0" applyNumberFormat="1" applyFont="1" applyFill="1" applyBorder="1" applyAlignment="1">
      <alignment horizontal="center" vertical="top" wrapText="1"/>
    </xf>
    <xf numFmtId="4" fontId="2" fillId="8" borderId="22" xfId="0" applyNumberFormat="1" applyFont="1" applyFill="1" applyBorder="1" applyAlignment="1">
      <alignment horizontal="center" vertical="top" wrapText="1"/>
    </xf>
    <xf numFmtId="3" fontId="5" fillId="7" borderId="20" xfId="0" applyNumberFormat="1" applyFont="1" applyFill="1" applyBorder="1" applyAlignment="1">
      <alignment horizontal="center"/>
    </xf>
    <xf numFmtId="3" fontId="5" fillId="7" borderId="30" xfId="0" applyNumberFormat="1" applyFont="1" applyFill="1" applyBorder="1" applyAlignment="1">
      <alignment horizontal="center"/>
    </xf>
    <xf numFmtId="3" fontId="5" fillId="7" borderId="14" xfId="0" applyNumberFormat="1" applyFont="1" applyFill="1" applyBorder="1" applyAlignment="1">
      <alignment horizontal="center"/>
    </xf>
    <xf numFmtId="3" fontId="5" fillId="7" borderId="3" xfId="0" applyNumberFormat="1" applyFont="1" applyFill="1" applyBorder="1" applyAlignment="1">
      <alignment horizontal="center"/>
    </xf>
    <xf numFmtId="3" fontId="5" fillId="7" borderId="15" xfId="0" applyNumberFormat="1" applyFont="1" applyFill="1" applyBorder="1" applyAlignment="1">
      <alignment horizontal="center"/>
    </xf>
    <xf numFmtId="3" fontId="5" fillId="7" borderId="22" xfId="0" applyNumberFormat="1" applyFont="1" applyFill="1" applyBorder="1" applyAlignment="1">
      <alignment horizontal="center"/>
    </xf>
    <xf numFmtId="2" fontId="5" fillId="7" borderId="30" xfId="0" applyNumberFormat="1" applyFont="1" applyFill="1" applyBorder="1" applyAlignment="1">
      <alignment horizontal="center"/>
    </xf>
    <xf numFmtId="2" fontId="5" fillId="7" borderId="3" xfId="0" applyNumberFormat="1" applyFont="1" applyFill="1" applyBorder="1" applyAlignment="1">
      <alignment horizontal="center"/>
    </xf>
    <xf numFmtId="2" fontId="5" fillId="7" borderId="22" xfId="0" applyNumberFormat="1" applyFont="1" applyFill="1" applyBorder="1" applyAlignment="1">
      <alignment horizontal="center"/>
    </xf>
    <xf numFmtId="0" fontId="2" fillId="6" borderId="0" xfId="0" applyFont="1" applyFill="1" applyBorder="1" applyAlignment="1">
      <alignment horizontal="left"/>
    </xf>
    <xf numFmtId="0" fontId="2" fillId="6" borderId="0" xfId="0" applyFont="1" applyFill="1" applyBorder="1" applyAlignment="1">
      <alignment/>
    </xf>
    <xf numFmtId="0" fontId="2" fillId="4" borderId="2" xfId="0" applyFont="1" applyFill="1" applyBorder="1" applyAlignment="1">
      <alignment horizontal="center" vertical="top" wrapText="1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2" fontId="7" fillId="0" borderId="8" xfId="0" applyNumberFormat="1" applyFont="1" applyFill="1" applyBorder="1" applyAlignment="1" applyProtection="1">
      <alignment horizontal="center"/>
      <protection locked="0"/>
    </xf>
    <xf numFmtId="2" fontId="7" fillId="0" borderId="9" xfId="0" applyNumberFormat="1" applyFont="1" applyFill="1" applyBorder="1" applyAlignment="1" applyProtection="1">
      <alignment horizontal="center"/>
      <protection locked="0"/>
    </xf>
    <xf numFmtId="2" fontId="7" fillId="0" borderId="6" xfId="0" applyNumberFormat="1" applyFont="1" applyFill="1" applyBorder="1" applyAlignment="1" applyProtection="1">
      <alignment horizontal="center"/>
      <protection locked="0"/>
    </xf>
    <xf numFmtId="0" fontId="3" fillId="0" borderId="31" xfId="0" applyFont="1" applyFill="1" applyBorder="1" applyAlignment="1" applyProtection="1">
      <alignment horizontal="center"/>
      <protection locked="0"/>
    </xf>
    <xf numFmtId="180" fontId="7" fillId="0" borderId="8" xfId="0" applyNumberFormat="1" applyFont="1" applyFill="1" applyBorder="1" applyAlignment="1" applyProtection="1">
      <alignment horizontal="center"/>
      <protection locked="0"/>
    </xf>
    <xf numFmtId="180" fontId="7" fillId="0" borderId="31" xfId="0" applyNumberFormat="1" applyFont="1" applyFill="1" applyBorder="1" applyAlignment="1" applyProtection="1">
      <alignment horizontal="center"/>
      <protection locked="0"/>
    </xf>
    <xf numFmtId="2" fontId="7" fillId="0" borderId="31" xfId="0" applyNumberFormat="1" applyFont="1" applyFill="1" applyBorder="1" applyAlignment="1" applyProtection="1">
      <alignment horizontal="center"/>
      <protection locked="0"/>
    </xf>
    <xf numFmtId="0" fontId="1" fillId="4" borderId="33" xfId="0" applyFont="1" applyFill="1" applyBorder="1" applyAlignment="1">
      <alignment horizontal="center"/>
    </xf>
    <xf numFmtId="0" fontId="3" fillId="0" borderId="8" xfId="0" applyFont="1" applyFill="1" applyBorder="1" applyAlignment="1" applyProtection="1">
      <alignment horizontal="center"/>
      <protection locked="0"/>
    </xf>
    <xf numFmtId="176" fontId="3" fillId="0" borderId="8" xfId="0" applyNumberFormat="1" applyFont="1" applyFill="1" applyBorder="1" applyAlignment="1" applyProtection="1">
      <alignment horizontal="center"/>
      <protection locked="0"/>
    </xf>
    <xf numFmtId="0" fontId="3" fillId="0" borderId="9" xfId="0" applyFont="1" applyFill="1" applyBorder="1" applyAlignment="1" applyProtection="1">
      <alignment horizontal="center"/>
      <protection locked="0"/>
    </xf>
    <xf numFmtId="176" fontId="3" fillId="0" borderId="9" xfId="0" applyNumberFormat="1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176" fontId="3" fillId="0" borderId="6" xfId="0" applyNumberFormat="1" applyFont="1" applyFill="1" applyBorder="1" applyAlignment="1" applyProtection="1">
      <alignment horizontal="center"/>
      <protection locked="0"/>
    </xf>
    <xf numFmtId="0" fontId="1" fillId="4" borderId="18" xfId="0" applyFont="1" applyFill="1" applyBorder="1" applyAlignment="1">
      <alignment horizontal="center"/>
    </xf>
    <xf numFmtId="0" fontId="3" fillId="0" borderId="18" xfId="0" applyFont="1" applyFill="1" applyBorder="1" applyAlignment="1" applyProtection="1">
      <alignment horizontal="center"/>
      <protection locked="0"/>
    </xf>
    <xf numFmtId="176" fontId="3" fillId="0" borderId="18" xfId="0" applyNumberFormat="1" applyFont="1" applyFill="1" applyBorder="1" applyAlignment="1" applyProtection="1">
      <alignment horizontal="center"/>
      <protection locked="0"/>
    </xf>
    <xf numFmtId="0" fontId="5" fillId="7" borderId="3" xfId="0" applyFont="1" applyFill="1" applyBorder="1" applyAlignment="1">
      <alignment horizontal="center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3" fillId="0" borderId="34" xfId="0" applyFont="1" applyFill="1" applyBorder="1" applyAlignment="1" applyProtection="1">
      <alignment horizontal="center"/>
      <protection locked="0"/>
    </xf>
    <xf numFmtId="0" fontId="3" fillId="0" borderId="28" xfId="0" applyFont="1" applyFill="1" applyBorder="1" applyAlignment="1" applyProtection="1">
      <alignment horizontal="center"/>
      <protection locked="0"/>
    </xf>
    <xf numFmtId="176" fontId="3" fillId="0" borderId="28" xfId="0" applyNumberFormat="1" applyFont="1" applyFill="1" applyBorder="1" applyAlignment="1" applyProtection="1">
      <alignment horizontal="center"/>
      <protection locked="0"/>
    </xf>
    <xf numFmtId="0" fontId="3" fillId="0" borderId="35" xfId="0" applyFont="1" applyFill="1" applyBorder="1" applyAlignment="1" applyProtection="1">
      <alignment horizontal="center"/>
      <protection locked="0"/>
    </xf>
    <xf numFmtId="0" fontId="3" fillId="0" borderId="24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176" fontId="3" fillId="0" borderId="3" xfId="0" applyNumberFormat="1" applyFont="1" applyFill="1" applyBorder="1" applyAlignment="1" applyProtection="1">
      <alignment horizontal="center"/>
      <protection locked="0"/>
    </xf>
    <xf numFmtId="0" fontId="3" fillId="0" borderId="26" xfId="0" applyFont="1" applyFill="1" applyBorder="1" applyAlignment="1" applyProtection="1">
      <alignment horizontal="center"/>
      <protection locked="0"/>
    </xf>
    <xf numFmtId="0" fontId="3" fillId="0" borderId="36" xfId="0" applyFont="1" applyFill="1" applyBorder="1" applyAlignment="1" applyProtection="1">
      <alignment horizontal="center"/>
      <protection locked="0"/>
    </xf>
    <xf numFmtId="0" fontId="3" fillId="0" borderId="37" xfId="0" applyFont="1" applyFill="1" applyBorder="1" applyAlignment="1" applyProtection="1">
      <alignment horizontal="center"/>
      <protection locked="0"/>
    </xf>
    <xf numFmtId="176" fontId="3" fillId="0" borderId="37" xfId="0" applyNumberFormat="1" applyFont="1" applyFill="1" applyBorder="1" applyAlignment="1" applyProtection="1">
      <alignment horizontal="center"/>
      <protection locked="0"/>
    </xf>
    <xf numFmtId="0" fontId="3" fillId="0" borderId="38" xfId="0" applyFont="1" applyFill="1" applyBorder="1" applyAlignment="1" applyProtection="1">
      <alignment horizontal="center"/>
      <protection locked="0"/>
    </xf>
    <xf numFmtId="0" fontId="7" fillId="0" borderId="39" xfId="0" applyFont="1" applyFill="1" applyBorder="1" applyAlignment="1" applyProtection="1">
      <alignment horizontal="center" vertical="top" wrapText="1"/>
      <protection locked="0"/>
    </xf>
    <xf numFmtId="0" fontId="7" fillId="0" borderId="28" xfId="0" applyFont="1" applyFill="1" applyBorder="1" applyAlignment="1" applyProtection="1">
      <alignment horizontal="center" vertical="top" wrapText="1"/>
      <protection locked="0"/>
    </xf>
    <xf numFmtId="0" fontId="7" fillId="0" borderId="40" xfId="0" applyFont="1" applyFill="1" applyBorder="1" applyAlignment="1" applyProtection="1">
      <alignment horizontal="center"/>
      <protection locked="0"/>
    </xf>
    <xf numFmtId="0" fontId="7" fillId="0" borderId="41" xfId="0" applyFont="1" applyFill="1" applyBorder="1" applyAlignment="1" applyProtection="1">
      <alignment horizontal="center" vertical="top" wrapText="1"/>
      <protection locked="0"/>
    </xf>
    <xf numFmtId="0" fontId="7" fillId="0" borderId="37" xfId="0" applyFont="1" applyFill="1" applyBorder="1" applyAlignment="1" applyProtection="1">
      <alignment horizontal="center" vertical="top" wrapText="1"/>
      <protection locked="0"/>
    </xf>
    <xf numFmtId="0" fontId="7" fillId="0" borderId="7" xfId="0" applyFont="1" applyFill="1" applyBorder="1" applyAlignment="1" applyProtection="1">
      <alignment horizontal="center"/>
      <protection locked="0"/>
    </xf>
    <xf numFmtId="0" fontId="3" fillId="0" borderId="40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Alignment="1" applyProtection="1">
      <alignment horizontal="center"/>
      <protection locked="0"/>
    </xf>
    <xf numFmtId="0" fontId="2" fillId="6" borderId="0" xfId="0" applyFont="1" applyFill="1" applyBorder="1" applyAlignment="1">
      <alignment horizontal="right"/>
    </xf>
    <xf numFmtId="0" fontId="2" fillId="0" borderId="42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1333500</xdr:colOff>
      <xdr:row>18</xdr:row>
      <xdr:rowOff>123825</xdr:rowOff>
    </xdr:from>
    <xdr:to>
      <xdr:col>5</xdr:col>
      <xdr:colOff>952500</xdr:colOff>
      <xdr:row>23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8829675" y="695325"/>
          <a:ext cx="3352800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552450</xdr:colOff>
      <xdr:row>128</xdr:row>
      <xdr:rowOff>76200</xdr:rowOff>
    </xdr:from>
    <xdr:to>
      <xdr:col>3</xdr:col>
      <xdr:colOff>742950</xdr:colOff>
      <xdr:row>128</xdr:row>
      <xdr:rowOff>76200</xdr:rowOff>
    </xdr:to>
    <xdr:sp>
      <xdr:nvSpPr>
        <xdr:cNvPr id="2" name="Line 3"/>
        <xdr:cNvSpPr>
          <a:spLocks/>
        </xdr:cNvSpPr>
      </xdr:nvSpPr>
      <xdr:spPr>
        <a:xfrm>
          <a:off x="4314825" y="15840075"/>
          <a:ext cx="3924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1285875</xdr:colOff>
      <xdr:row>38</xdr:row>
      <xdr:rowOff>123825</xdr:rowOff>
    </xdr:from>
    <xdr:to>
      <xdr:col>4</xdr:col>
      <xdr:colOff>1552575</xdr:colOff>
      <xdr:row>40</xdr:row>
      <xdr:rowOff>123825</xdr:rowOff>
    </xdr:to>
    <xdr:sp>
      <xdr:nvSpPr>
        <xdr:cNvPr id="3" name="Rectangle 4"/>
        <xdr:cNvSpPr>
          <a:spLocks/>
        </xdr:cNvSpPr>
      </xdr:nvSpPr>
      <xdr:spPr>
        <a:xfrm>
          <a:off x="8782050" y="4467225"/>
          <a:ext cx="2133600" cy="4000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You may modify the number of rinsing stages prior to the activation tank (1-3)</a:t>
          </a:r>
        </a:p>
      </xdr:txBody>
    </xdr:sp>
    <xdr:clientData/>
  </xdr:twoCellAnchor>
  <xdr:twoCellAnchor>
    <xdr:from>
      <xdr:col>4</xdr:col>
      <xdr:colOff>447675</xdr:colOff>
      <xdr:row>40</xdr:row>
      <xdr:rowOff>123825</xdr:rowOff>
    </xdr:from>
    <xdr:to>
      <xdr:col>4</xdr:col>
      <xdr:colOff>923925</xdr:colOff>
      <xdr:row>42</xdr:row>
      <xdr:rowOff>171450</xdr:rowOff>
    </xdr:to>
    <xdr:sp>
      <xdr:nvSpPr>
        <xdr:cNvPr id="4" name="Line 5"/>
        <xdr:cNvSpPr>
          <a:spLocks/>
        </xdr:cNvSpPr>
      </xdr:nvSpPr>
      <xdr:spPr>
        <a:xfrm>
          <a:off x="9810750" y="4867275"/>
          <a:ext cx="4762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77</xdr:row>
      <xdr:rowOff>180975</xdr:rowOff>
    </xdr:from>
    <xdr:to>
      <xdr:col>4</xdr:col>
      <xdr:colOff>885825</xdr:colOff>
      <xdr:row>80</xdr:row>
      <xdr:rowOff>180975</xdr:rowOff>
    </xdr:to>
    <xdr:sp>
      <xdr:nvSpPr>
        <xdr:cNvPr id="5" name="Rectangle 6"/>
        <xdr:cNvSpPr>
          <a:spLocks/>
        </xdr:cNvSpPr>
      </xdr:nvSpPr>
      <xdr:spPr>
        <a:xfrm>
          <a:off x="7991475" y="12954000"/>
          <a:ext cx="2257425" cy="5905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Amount of substance in the untreated wastewater of the coating line.</a:t>
          </a:r>
        </a:p>
      </xdr:txBody>
    </xdr:sp>
    <xdr:clientData/>
  </xdr:twoCellAnchor>
  <xdr:twoCellAnchor>
    <xdr:from>
      <xdr:col>3</xdr:col>
      <xdr:colOff>38100</xdr:colOff>
      <xdr:row>78</xdr:row>
      <xdr:rowOff>104775</xdr:rowOff>
    </xdr:from>
    <xdr:to>
      <xdr:col>3</xdr:col>
      <xdr:colOff>457200</xdr:colOff>
      <xdr:row>78</xdr:row>
      <xdr:rowOff>104775</xdr:rowOff>
    </xdr:to>
    <xdr:sp>
      <xdr:nvSpPr>
        <xdr:cNvPr id="6" name="Line 7"/>
        <xdr:cNvSpPr>
          <a:spLocks/>
        </xdr:cNvSpPr>
      </xdr:nvSpPr>
      <xdr:spPr>
        <a:xfrm flipH="1">
          <a:off x="7534275" y="130778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1457325</xdr:colOff>
      <xdr:row>19</xdr:row>
      <xdr:rowOff>123825</xdr:rowOff>
    </xdr:from>
    <xdr:to>
      <xdr:col>5</xdr:col>
      <xdr:colOff>838200</xdr:colOff>
      <xdr:row>22</xdr:row>
      <xdr:rowOff>85725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0" y="885825"/>
          <a:ext cx="31146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1190625</xdr:colOff>
      <xdr:row>130</xdr:row>
      <xdr:rowOff>123825</xdr:rowOff>
    </xdr:from>
    <xdr:to>
      <xdr:col>7</xdr:col>
      <xdr:colOff>866775</xdr:colOff>
      <xdr:row>130</xdr:row>
      <xdr:rowOff>542925</xdr:rowOff>
    </xdr:to>
    <xdr:sp>
      <xdr:nvSpPr>
        <xdr:cNvPr id="8" name="Rectangle 9"/>
        <xdr:cNvSpPr>
          <a:spLocks/>
        </xdr:cNvSpPr>
      </xdr:nvSpPr>
      <xdr:spPr>
        <a:xfrm>
          <a:off x="14287500" y="15963900"/>
          <a:ext cx="1543050" cy="4191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RCR &lt; 1 = Safe
RCR &gt; 1 =  not Safe</a:t>
          </a:r>
        </a:p>
      </xdr:txBody>
    </xdr:sp>
    <xdr:clientData/>
  </xdr:twoCellAnchor>
  <xdr:twoCellAnchor>
    <xdr:from>
      <xdr:col>2</xdr:col>
      <xdr:colOff>714375</xdr:colOff>
      <xdr:row>130</xdr:row>
      <xdr:rowOff>9525</xdr:rowOff>
    </xdr:from>
    <xdr:to>
      <xdr:col>3</xdr:col>
      <xdr:colOff>1600200</xdr:colOff>
      <xdr:row>130</xdr:row>
      <xdr:rowOff>609600</xdr:rowOff>
    </xdr:to>
    <xdr:sp>
      <xdr:nvSpPr>
        <xdr:cNvPr id="9" name="Rectangle 10"/>
        <xdr:cNvSpPr>
          <a:spLocks/>
        </xdr:cNvSpPr>
      </xdr:nvSpPr>
      <xdr:spPr>
        <a:xfrm>
          <a:off x="6343650" y="15849600"/>
          <a:ext cx="2752725" cy="6000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You may insert the effcieny of the local installation for the waste water treatment for each substance.</a:t>
          </a:r>
        </a:p>
      </xdr:txBody>
    </xdr:sp>
    <xdr:clientData/>
  </xdr:twoCellAnchor>
  <xdr:twoCellAnchor>
    <xdr:from>
      <xdr:col>4</xdr:col>
      <xdr:colOff>0</xdr:colOff>
      <xdr:row>92</xdr:row>
      <xdr:rowOff>142875</xdr:rowOff>
    </xdr:from>
    <xdr:to>
      <xdr:col>5</xdr:col>
      <xdr:colOff>466725</xdr:colOff>
      <xdr:row>130</xdr:row>
      <xdr:rowOff>542925</xdr:rowOff>
    </xdr:to>
    <xdr:sp>
      <xdr:nvSpPr>
        <xdr:cNvPr id="10" name="Rectangle 11"/>
        <xdr:cNvSpPr>
          <a:spLocks/>
        </xdr:cNvSpPr>
      </xdr:nvSpPr>
      <xdr:spPr>
        <a:xfrm>
          <a:off x="9363075" y="15792450"/>
          <a:ext cx="2333625" cy="5905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You may insert the local Preflooder size (river) where the installation is located.</a:t>
          </a:r>
        </a:p>
      </xdr:txBody>
    </xdr:sp>
    <xdr:clientData/>
  </xdr:twoCellAnchor>
  <xdr:twoCellAnchor>
    <xdr:from>
      <xdr:col>5</xdr:col>
      <xdr:colOff>1190625</xdr:colOff>
      <xdr:row>92</xdr:row>
      <xdr:rowOff>142875</xdr:rowOff>
    </xdr:from>
    <xdr:to>
      <xdr:col>6</xdr:col>
      <xdr:colOff>981075</xdr:colOff>
      <xdr:row>130</xdr:row>
      <xdr:rowOff>561975</xdr:rowOff>
    </xdr:to>
    <xdr:sp>
      <xdr:nvSpPr>
        <xdr:cNvPr id="11" name="Rectangle 12"/>
        <xdr:cNvSpPr>
          <a:spLocks/>
        </xdr:cNvSpPr>
      </xdr:nvSpPr>
      <xdr:spPr>
        <a:xfrm>
          <a:off x="12420600" y="15792450"/>
          <a:ext cx="1657350" cy="609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PNEC of each substance shall be inserted.</a:t>
          </a:r>
        </a:p>
      </xdr:txBody>
    </xdr:sp>
    <xdr:clientData/>
  </xdr:twoCellAnchor>
  <xdr:twoCellAnchor>
    <xdr:from>
      <xdr:col>1</xdr:col>
      <xdr:colOff>1409700</xdr:colOff>
      <xdr:row>20</xdr:row>
      <xdr:rowOff>180975</xdr:rowOff>
    </xdr:from>
    <xdr:to>
      <xdr:col>2</xdr:col>
      <xdr:colOff>1514475</xdr:colOff>
      <xdr:row>23</xdr:row>
      <xdr:rowOff>95250</xdr:rowOff>
    </xdr:to>
    <xdr:sp>
      <xdr:nvSpPr>
        <xdr:cNvPr id="12" name="Rectangle 14"/>
        <xdr:cNvSpPr>
          <a:spLocks/>
        </xdr:cNvSpPr>
      </xdr:nvSpPr>
      <xdr:spPr>
        <a:xfrm>
          <a:off x="5172075" y="1133475"/>
          <a:ext cx="1971675" cy="457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Please insert the average production data</a:t>
          </a:r>
        </a:p>
      </xdr:txBody>
    </xdr:sp>
    <xdr:clientData/>
  </xdr:twoCellAnchor>
  <xdr:twoCellAnchor>
    <xdr:from>
      <xdr:col>1</xdr:col>
      <xdr:colOff>1152525</xdr:colOff>
      <xdr:row>23</xdr:row>
      <xdr:rowOff>104775</xdr:rowOff>
    </xdr:from>
    <xdr:to>
      <xdr:col>2</xdr:col>
      <xdr:colOff>142875</xdr:colOff>
      <xdr:row>27</xdr:row>
      <xdr:rowOff>9525</xdr:rowOff>
    </xdr:to>
    <xdr:sp>
      <xdr:nvSpPr>
        <xdr:cNvPr id="13" name="Line 15"/>
        <xdr:cNvSpPr>
          <a:spLocks/>
        </xdr:cNvSpPr>
      </xdr:nvSpPr>
      <xdr:spPr>
        <a:xfrm flipH="1">
          <a:off x="4914900" y="1600200"/>
          <a:ext cx="8572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1914525</xdr:colOff>
      <xdr:row>41</xdr:row>
      <xdr:rowOff>161925</xdr:rowOff>
    </xdr:from>
    <xdr:to>
      <xdr:col>1</xdr:col>
      <xdr:colOff>819150</xdr:colOff>
      <xdr:row>43</xdr:row>
      <xdr:rowOff>190500</xdr:rowOff>
    </xdr:to>
    <xdr:sp>
      <xdr:nvSpPr>
        <xdr:cNvPr id="14" name="Rectangle 20"/>
        <xdr:cNvSpPr>
          <a:spLocks/>
        </xdr:cNvSpPr>
      </xdr:nvSpPr>
      <xdr:spPr>
        <a:xfrm>
          <a:off x="1914525" y="5105400"/>
          <a:ext cx="2667000" cy="4381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If needed please modify the data according to your process</a:t>
          </a:r>
        </a:p>
      </xdr:txBody>
    </xdr:sp>
    <xdr:clientData/>
  </xdr:twoCellAnchor>
  <xdr:twoCellAnchor>
    <xdr:from>
      <xdr:col>0</xdr:col>
      <xdr:colOff>2257425</xdr:colOff>
      <xdr:row>43</xdr:row>
      <xdr:rowOff>200025</xdr:rowOff>
    </xdr:from>
    <xdr:to>
      <xdr:col>1</xdr:col>
      <xdr:colOff>142875</xdr:colOff>
      <xdr:row>61</xdr:row>
      <xdr:rowOff>104775</xdr:rowOff>
    </xdr:to>
    <xdr:sp>
      <xdr:nvSpPr>
        <xdr:cNvPr id="15" name="Line 21"/>
        <xdr:cNvSpPr>
          <a:spLocks/>
        </xdr:cNvSpPr>
      </xdr:nvSpPr>
      <xdr:spPr>
        <a:xfrm>
          <a:off x="2257425" y="5553075"/>
          <a:ext cx="1647825" cy="414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116</xdr:row>
      <xdr:rowOff>76200</xdr:rowOff>
    </xdr:from>
    <xdr:to>
      <xdr:col>3</xdr:col>
      <xdr:colOff>742950</xdr:colOff>
      <xdr:row>116</xdr:row>
      <xdr:rowOff>76200</xdr:rowOff>
    </xdr:to>
    <xdr:sp>
      <xdr:nvSpPr>
        <xdr:cNvPr id="1" name="Line 2"/>
        <xdr:cNvSpPr>
          <a:spLocks/>
        </xdr:cNvSpPr>
      </xdr:nvSpPr>
      <xdr:spPr>
        <a:xfrm>
          <a:off x="2924175" y="1242060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1181100</xdr:colOff>
      <xdr:row>38</xdr:row>
      <xdr:rowOff>142875</xdr:rowOff>
    </xdr:from>
    <xdr:to>
      <xdr:col>4</xdr:col>
      <xdr:colOff>1447800</xdr:colOff>
      <xdr:row>41</xdr:row>
      <xdr:rowOff>142875</xdr:rowOff>
    </xdr:to>
    <xdr:sp>
      <xdr:nvSpPr>
        <xdr:cNvPr id="2" name="Rectangle 7"/>
        <xdr:cNvSpPr>
          <a:spLocks/>
        </xdr:cNvSpPr>
      </xdr:nvSpPr>
      <xdr:spPr>
        <a:xfrm>
          <a:off x="7134225" y="4105275"/>
          <a:ext cx="2095500" cy="6000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You may modify the number of rinsing stages after the phosphate tank (2-4)</a:t>
          </a:r>
        </a:p>
      </xdr:txBody>
    </xdr:sp>
    <xdr:clientData/>
  </xdr:twoCellAnchor>
  <xdr:twoCellAnchor>
    <xdr:from>
      <xdr:col>3</xdr:col>
      <xdr:colOff>1095375</xdr:colOff>
      <xdr:row>41</xdr:row>
      <xdr:rowOff>152400</xdr:rowOff>
    </xdr:from>
    <xdr:to>
      <xdr:col>3</xdr:col>
      <xdr:colOff>1438275</xdr:colOff>
      <xdr:row>43</xdr:row>
      <xdr:rowOff>152400</xdr:rowOff>
    </xdr:to>
    <xdr:sp>
      <xdr:nvSpPr>
        <xdr:cNvPr id="3" name="Line 8"/>
        <xdr:cNvSpPr>
          <a:spLocks/>
        </xdr:cNvSpPr>
      </xdr:nvSpPr>
      <xdr:spPr>
        <a:xfrm flipH="1">
          <a:off x="7048500" y="4714875"/>
          <a:ext cx="3429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69</xdr:row>
      <xdr:rowOff>180975</xdr:rowOff>
    </xdr:from>
    <xdr:to>
      <xdr:col>4</xdr:col>
      <xdr:colOff>885825</xdr:colOff>
      <xdr:row>72</xdr:row>
      <xdr:rowOff>180975</xdr:rowOff>
    </xdr:to>
    <xdr:sp>
      <xdr:nvSpPr>
        <xdr:cNvPr id="4" name="Rectangle 11"/>
        <xdr:cNvSpPr>
          <a:spLocks/>
        </xdr:cNvSpPr>
      </xdr:nvSpPr>
      <xdr:spPr>
        <a:xfrm>
          <a:off x="6448425" y="10296525"/>
          <a:ext cx="2219325" cy="5905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Amount of substance in the untreated wastewater of the coating line.</a:t>
          </a:r>
        </a:p>
      </xdr:txBody>
    </xdr:sp>
    <xdr:clientData/>
  </xdr:twoCellAnchor>
  <xdr:twoCellAnchor>
    <xdr:from>
      <xdr:col>3</xdr:col>
      <xdr:colOff>38100</xdr:colOff>
      <xdr:row>70</xdr:row>
      <xdr:rowOff>104775</xdr:rowOff>
    </xdr:from>
    <xdr:to>
      <xdr:col>3</xdr:col>
      <xdr:colOff>457200</xdr:colOff>
      <xdr:row>70</xdr:row>
      <xdr:rowOff>104775</xdr:rowOff>
    </xdr:to>
    <xdr:sp>
      <xdr:nvSpPr>
        <xdr:cNvPr id="5" name="Line 12"/>
        <xdr:cNvSpPr>
          <a:spLocks/>
        </xdr:cNvSpPr>
      </xdr:nvSpPr>
      <xdr:spPr>
        <a:xfrm flipH="1">
          <a:off x="5991225" y="104203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1190625</xdr:colOff>
      <xdr:row>118</xdr:row>
      <xdr:rowOff>123825</xdr:rowOff>
    </xdr:from>
    <xdr:to>
      <xdr:col>7</xdr:col>
      <xdr:colOff>866775</xdr:colOff>
      <xdr:row>118</xdr:row>
      <xdr:rowOff>542925</xdr:rowOff>
    </xdr:to>
    <xdr:sp>
      <xdr:nvSpPr>
        <xdr:cNvPr id="6" name="Rectangle 14"/>
        <xdr:cNvSpPr>
          <a:spLocks/>
        </xdr:cNvSpPr>
      </xdr:nvSpPr>
      <xdr:spPr>
        <a:xfrm>
          <a:off x="12630150" y="12544425"/>
          <a:ext cx="1428750" cy="4191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RCR &lt; 1 = Safe
RCR &gt; 1 =  not Safe</a:t>
          </a:r>
        </a:p>
      </xdr:txBody>
    </xdr:sp>
    <xdr:clientData/>
  </xdr:twoCellAnchor>
  <xdr:twoCellAnchor>
    <xdr:from>
      <xdr:col>2</xdr:col>
      <xdr:colOff>714375</xdr:colOff>
      <xdr:row>118</xdr:row>
      <xdr:rowOff>9525</xdr:rowOff>
    </xdr:from>
    <xdr:to>
      <xdr:col>3</xdr:col>
      <xdr:colOff>1600200</xdr:colOff>
      <xdr:row>118</xdr:row>
      <xdr:rowOff>609600</xdr:rowOff>
    </xdr:to>
    <xdr:sp>
      <xdr:nvSpPr>
        <xdr:cNvPr id="7" name="Rectangle 15"/>
        <xdr:cNvSpPr>
          <a:spLocks/>
        </xdr:cNvSpPr>
      </xdr:nvSpPr>
      <xdr:spPr>
        <a:xfrm>
          <a:off x="4838700" y="12430125"/>
          <a:ext cx="2714625" cy="6000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You may insert the effcieny of the local installation for the waste water treatment for each substance.</a:t>
          </a:r>
        </a:p>
      </xdr:txBody>
    </xdr:sp>
    <xdr:clientData/>
  </xdr:twoCellAnchor>
  <xdr:twoCellAnchor>
    <xdr:from>
      <xdr:col>4</xdr:col>
      <xdr:colOff>0</xdr:colOff>
      <xdr:row>80</xdr:row>
      <xdr:rowOff>142875</xdr:rowOff>
    </xdr:from>
    <xdr:to>
      <xdr:col>5</xdr:col>
      <xdr:colOff>466725</xdr:colOff>
      <xdr:row>118</xdr:row>
      <xdr:rowOff>542925</xdr:rowOff>
    </xdr:to>
    <xdr:sp>
      <xdr:nvSpPr>
        <xdr:cNvPr id="8" name="Rectangle 16"/>
        <xdr:cNvSpPr>
          <a:spLocks/>
        </xdr:cNvSpPr>
      </xdr:nvSpPr>
      <xdr:spPr>
        <a:xfrm>
          <a:off x="7781925" y="12372975"/>
          <a:ext cx="2295525" cy="5905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You may insert the local Preflooder size (river) where the installation is located.</a:t>
          </a:r>
        </a:p>
      </xdr:txBody>
    </xdr:sp>
    <xdr:clientData/>
  </xdr:twoCellAnchor>
  <xdr:twoCellAnchor>
    <xdr:from>
      <xdr:col>5</xdr:col>
      <xdr:colOff>1190625</xdr:colOff>
      <xdr:row>80</xdr:row>
      <xdr:rowOff>142875</xdr:rowOff>
    </xdr:from>
    <xdr:to>
      <xdr:col>6</xdr:col>
      <xdr:colOff>981075</xdr:colOff>
      <xdr:row>118</xdr:row>
      <xdr:rowOff>561975</xdr:rowOff>
    </xdr:to>
    <xdr:sp>
      <xdr:nvSpPr>
        <xdr:cNvPr id="9" name="Rectangle 17"/>
        <xdr:cNvSpPr>
          <a:spLocks/>
        </xdr:cNvSpPr>
      </xdr:nvSpPr>
      <xdr:spPr>
        <a:xfrm>
          <a:off x="10801350" y="12372975"/>
          <a:ext cx="1619250" cy="609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PNEC of each substance shall be inserted.</a:t>
          </a:r>
        </a:p>
      </xdr:txBody>
    </xdr:sp>
    <xdr:clientData/>
  </xdr:twoCellAnchor>
  <xdr:twoCellAnchor>
    <xdr:from>
      <xdr:col>1</xdr:col>
      <xdr:colOff>1228725</xdr:colOff>
      <xdr:row>21</xdr:row>
      <xdr:rowOff>104775</xdr:rowOff>
    </xdr:from>
    <xdr:to>
      <xdr:col>2</xdr:col>
      <xdr:colOff>1409700</xdr:colOff>
      <xdr:row>24</xdr:row>
      <xdr:rowOff>47625</xdr:rowOff>
    </xdr:to>
    <xdr:sp>
      <xdr:nvSpPr>
        <xdr:cNvPr id="10" name="Rectangle 20"/>
        <xdr:cNvSpPr>
          <a:spLocks/>
        </xdr:cNvSpPr>
      </xdr:nvSpPr>
      <xdr:spPr>
        <a:xfrm>
          <a:off x="3600450" y="866775"/>
          <a:ext cx="1933575" cy="4572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Please insert the average production data</a:t>
          </a:r>
        </a:p>
      </xdr:txBody>
    </xdr:sp>
    <xdr:clientData/>
  </xdr:twoCellAnchor>
  <xdr:twoCellAnchor>
    <xdr:from>
      <xdr:col>1</xdr:col>
      <xdr:colOff>1362075</xdr:colOff>
      <xdr:row>24</xdr:row>
      <xdr:rowOff>47625</xdr:rowOff>
    </xdr:from>
    <xdr:to>
      <xdr:col>2</xdr:col>
      <xdr:colOff>142875</xdr:colOff>
      <xdr:row>27</xdr:row>
      <xdr:rowOff>180975</xdr:rowOff>
    </xdr:to>
    <xdr:sp>
      <xdr:nvSpPr>
        <xdr:cNvPr id="11" name="Line 21"/>
        <xdr:cNvSpPr>
          <a:spLocks/>
        </xdr:cNvSpPr>
      </xdr:nvSpPr>
      <xdr:spPr>
        <a:xfrm flipH="1">
          <a:off x="3733800" y="1323975"/>
          <a:ext cx="53340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5</xdr:col>
      <xdr:colOff>1524000</xdr:colOff>
      <xdr:row>24</xdr:row>
      <xdr:rowOff>142875</xdr:rowOff>
    </xdr:to>
    <xdr:sp>
      <xdr:nvSpPr>
        <xdr:cNvPr id="12" name="Rectangle 22"/>
        <xdr:cNvSpPr>
          <a:spLocks/>
        </xdr:cNvSpPr>
      </xdr:nvSpPr>
      <xdr:spPr>
        <a:xfrm>
          <a:off x="7781925" y="485775"/>
          <a:ext cx="3352800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20</xdr:row>
      <xdr:rowOff>104775</xdr:rowOff>
    </xdr:from>
    <xdr:to>
      <xdr:col>5</xdr:col>
      <xdr:colOff>1409700</xdr:colOff>
      <xdr:row>23</xdr:row>
      <xdr:rowOff>95250</xdr:rowOff>
    </xdr:to>
    <xdr:pic>
      <xdr:nvPicPr>
        <xdr:cNvPr id="1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676275"/>
          <a:ext cx="31146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1171575</xdr:colOff>
      <xdr:row>41</xdr:row>
      <xdr:rowOff>9525</xdr:rowOff>
    </xdr:from>
    <xdr:to>
      <xdr:col>1</xdr:col>
      <xdr:colOff>1000125</xdr:colOff>
      <xdr:row>43</xdr:row>
      <xdr:rowOff>47625</xdr:rowOff>
    </xdr:to>
    <xdr:sp>
      <xdr:nvSpPr>
        <xdr:cNvPr id="14" name="Rectangle 24"/>
        <xdr:cNvSpPr>
          <a:spLocks/>
        </xdr:cNvSpPr>
      </xdr:nvSpPr>
      <xdr:spPr>
        <a:xfrm>
          <a:off x="1171575" y="4572000"/>
          <a:ext cx="2200275" cy="4381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If needed please modify the data according to your process</a:t>
          </a:r>
        </a:p>
      </xdr:txBody>
    </xdr:sp>
    <xdr:clientData/>
  </xdr:twoCellAnchor>
  <xdr:twoCellAnchor>
    <xdr:from>
      <xdr:col>0</xdr:col>
      <xdr:colOff>2028825</xdr:colOff>
      <xdr:row>43</xdr:row>
      <xdr:rowOff>47625</xdr:rowOff>
    </xdr:from>
    <xdr:to>
      <xdr:col>1</xdr:col>
      <xdr:colOff>180975</xdr:colOff>
      <xdr:row>47</xdr:row>
      <xdr:rowOff>142875</xdr:rowOff>
    </xdr:to>
    <xdr:sp>
      <xdr:nvSpPr>
        <xdr:cNvPr id="15" name="Line 25"/>
        <xdr:cNvSpPr>
          <a:spLocks/>
        </xdr:cNvSpPr>
      </xdr:nvSpPr>
      <xdr:spPr>
        <a:xfrm>
          <a:off x="2028825" y="5010150"/>
          <a:ext cx="52387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1333500</xdr:colOff>
      <xdr:row>18</xdr:row>
      <xdr:rowOff>123825</xdr:rowOff>
    </xdr:from>
    <xdr:to>
      <xdr:col>5</xdr:col>
      <xdr:colOff>952500</xdr:colOff>
      <xdr:row>23</xdr:row>
      <xdr:rowOff>133350</xdr:rowOff>
    </xdr:to>
    <xdr:sp>
      <xdr:nvSpPr>
        <xdr:cNvPr id="1" name="Rectangle 19"/>
        <xdr:cNvSpPr>
          <a:spLocks/>
        </xdr:cNvSpPr>
      </xdr:nvSpPr>
      <xdr:spPr>
        <a:xfrm>
          <a:off x="8362950" y="695325"/>
          <a:ext cx="3352800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552450</xdr:colOff>
      <xdr:row>121</xdr:row>
      <xdr:rowOff>76200</xdr:rowOff>
    </xdr:from>
    <xdr:to>
      <xdr:col>3</xdr:col>
      <xdr:colOff>742950</xdr:colOff>
      <xdr:row>121</xdr:row>
      <xdr:rowOff>76200</xdr:rowOff>
    </xdr:to>
    <xdr:sp>
      <xdr:nvSpPr>
        <xdr:cNvPr id="2" name="Line 2"/>
        <xdr:cNvSpPr>
          <a:spLocks/>
        </xdr:cNvSpPr>
      </xdr:nvSpPr>
      <xdr:spPr>
        <a:xfrm>
          <a:off x="3848100" y="14287500"/>
          <a:ext cx="3924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1285875</xdr:colOff>
      <xdr:row>39</xdr:row>
      <xdr:rowOff>123825</xdr:rowOff>
    </xdr:from>
    <xdr:to>
      <xdr:col>4</xdr:col>
      <xdr:colOff>1552575</xdr:colOff>
      <xdr:row>42</xdr:row>
      <xdr:rowOff>123825</xdr:rowOff>
    </xdr:to>
    <xdr:sp>
      <xdr:nvSpPr>
        <xdr:cNvPr id="3" name="Rectangle 3"/>
        <xdr:cNvSpPr>
          <a:spLocks/>
        </xdr:cNvSpPr>
      </xdr:nvSpPr>
      <xdr:spPr>
        <a:xfrm>
          <a:off x="8315325" y="4667250"/>
          <a:ext cx="2133600" cy="6191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You may modify the number of rinsing stages after the phosphate tank (1-3)</a:t>
          </a:r>
        </a:p>
      </xdr:txBody>
    </xdr:sp>
    <xdr:clientData/>
  </xdr:twoCellAnchor>
  <xdr:twoCellAnchor>
    <xdr:from>
      <xdr:col>4</xdr:col>
      <xdr:colOff>447675</xdr:colOff>
      <xdr:row>42</xdr:row>
      <xdr:rowOff>123825</xdr:rowOff>
    </xdr:from>
    <xdr:to>
      <xdr:col>4</xdr:col>
      <xdr:colOff>923925</xdr:colOff>
      <xdr:row>44</xdr:row>
      <xdr:rowOff>171450</xdr:rowOff>
    </xdr:to>
    <xdr:sp>
      <xdr:nvSpPr>
        <xdr:cNvPr id="4" name="Line 4"/>
        <xdr:cNvSpPr>
          <a:spLocks/>
        </xdr:cNvSpPr>
      </xdr:nvSpPr>
      <xdr:spPr>
        <a:xfrm>
          <a:off x="9344025" y="5286375"/>
          <a:ext cx="4762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73</xdr:row>
      <xdr:rowOff>180975</xdr:rowOff>
    </xdr:from>
    <xdr:to>
      <xdr:col>4</xdr:col>
      <xdr:colOff>885825</xdr:colOff>
      <xdr:row>76</xdr:row>
      <xdr:rowOff>180975</xdr:rowOff>
    </xdr:to>
    <xdr:sp>
      <xdr:nvSpPr>
        <xdr:cNvPr id="5" name="Rectangle 5"/>
        <xdr:cNvSpPr>
          <a:spLocks/>
        </xdr:cNvSpPr>
      </xdr:nvSpPr>
      <xdr:spPr>
        <a:xfrm>
          <a:off x="7524750" y="11972925"/>
          <a:ext cx="2257425" cy="5905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Amount of substance in the untreated wastewater of the coating line.</a:t>
          </a:r>
        </a:p>
      </xdr:txBody>
    </xdr:sp>
    <xdr:clientData/>
  </xdr:twoCellAnchor>
  <xdr:twoCellAnchor>
    <xdr:from>
      <xdr:col>3</xdr:col>
      <xdr:colOff>38100</xdr:colOff>
      <xdr:row>74</xdr:row>
      <xdr:rowOff>104775</xdr:rowOff>
    </xdr:from>
    <xdr:to>
      <xdr:col>3</xdr:col>
      <xdr:colOff>457200</xdr:colOff>
      <xdr:row>74</xdr:row>
      <xdr:rowOff>104775</xdr:rowOff>
    </xdr:to>
    <xdr:sp>
      <xdr:nvSpPr>
        <xdr:cNvPr id="6" name="Line 6"/>
        <xdr:cNvSpPr>
          <a:spLocks/>
        </xdr:cNvSpPr>
      </xdr:nvSpPr>
      <xdr:spPr>
        <a:xfrm flipH="1">
          <a:off x="7067550" y="120967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1457325</xdr:colOff>
      <xdr:row>19</xdr:row>
      <xdr:rowOff>123825</xdr:rowOff>
    </xdr:from>
    <xdr:to>
      <xdr:col>5</xdr:col>
      <xdr:colOff>838200</xdr:colOff>
      <xdr:row>22</xdr:row>
      <xdr:rowOff>85725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6775" y="885825"/>
          <a:ext cx="31146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1190625</xdr:colOff>
      <xdr:row>123</xdr:row>
      <xdr:rowOff>123825</xdr:rowOff>
    </xdr:from>
    <xdr:to>
      <xdr:col>7</xdr:col>
      <xdr:colOff>866775</xdr:colOff>
      <xdr:row>123</xdr:row>
      <xdr:rowOff>542925</xdr:rowOff>
    </xdr:to>
    <xdr:sp>
      <xdr:nvSpPr>
        <xdr:cNvPr id="8" name="Rectangle 8"/>
        <xdr:cNvSpPr>
          <a:spLocks/>
        </xdr:cNvSpPr>
      </xdr:nvSpPr>
      <xdr:spPr>
        <a:xfrm>
          <a:off x="13820775" y="14411325"/>
          <a:ext cx="1543050" cy="4191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RCR &lt; 1 = Safe
RCR &gt; 1 =  not Safe</a:t>
          </a:r>
        </a:p>
      </xdr:txBody>
    </xdr:sp>
    <xdr:clientData/>
  </xdr:twoCellAnchor>
  <xdr:twoCellAnchor>
    <xdr:from>
      <xdr:col>2</xdr:col>
      <xdr:colOff>714375</xdr:colOff>
      <xdr:row>123</xdr:row>
      <xdr:rowOff>9525</xdr:rowOff>
    </xdr:from>
    <xdr:to>
      <xdr:col>3</xdr:col>
      <xdr:colOff>1600200</xdr:colOff>
      <xdr:row>123</xdr:row>
      <xdr:rowOff>609600</xdr:rowOff>
    </xdr:to>
    <xdr:sp>
      <xdr:nvSpPr>
        <xdr:cNvPr id="9" name="Rectangle 9"/>
        <xdr:cNvSpPr>
          <a:spLocks/>
        </xdr:cNvSpPr>
      </xdr:nvSpPr>
      <xdr:spPr>
        <a:xfrm>
          <a:off x="5876925" y="14297025"/>
          <a:ext cx="2752725" cy="6000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You may insert the effcieny of the local installation for the waste water treatment for each substance.</a:t>
          </a:r>
        </a:p>
      </xdr:txBody>
    </xdr:sp>
    <xdr:clientData/>
  </xdr:twoCellAnchor>
  <xdr:twoCellAnchor>
    <xdr:from>
      <xdr:col>4</xdr:col>
      <xdr:colOff>0</xdr:colOff>
      <xdr:row>85</xdr:row>
      <xdr:rowOff>142875</xdr:rowOff>
    </xdr:from>
    <xdr:to>
      <xdr:col>5</xdr:col>
      <xdr:colOff>466725</xdr:colOff>
      <xdr:row>123</xdr:row>
      <xdr:rowOff>542925</xdr:rowOff>
    </xdr:to>
    <xdr:sp>
      <xdr:nvSpPr>
        <xdr:cNvPr id="10" name="Rectangle 10"/>
        <xdr:cNvSpPr>
          <a:spLocks/>
        </xdr:cNvSpPr>
      </xdr:nvSpPr>
      <xdr:spPr>
        <a:xfrm>
          <a:off x="8896350" y="14239875"/>
          <a:ext cx="2333625" cy="5905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You may insert the local Preflooder size (river) where the installation is located.</a:t>
          </a:r>
        </a:p>
      </xdr:txBody>
    </xdr:sp>
    <xdr:clientData/>
  </xdr:twoCellAnchor>
  <xdr:twoCellAnchor>
    <xdr:from>
      <xdr:col>5</xdr:col>
      <xdr:colOff>1190625</xdr:colOff>
      <xdr:row>85</xdr:row>
      <xdr:rowOff>142875</xdr:rowOff>
    </xdr:from>
    <xdr:to>
      <xdr:col>6</xdr:col>
      <xdr:colOff>981075</xdr:colOff>
      <xdr:row>123</xdr:row>
      <xdr:rowOff>561975</xdr:rowOff>
    </xdr:to>
    <xdr:sp>
      <xdr:nvSpPr>
        <xdr:cNvPr id="11" name="Rectangle 11"/>
        <xdr:cNvSpPr>
          <a:spLocks/>
        </xdr:cNvSpPr>
      </xdr:nvSpPr>
      <xdr:spPr>
        <a:xfrm>
          <a:off x="11953875" y="14239875"/>
          <a:ext cx="1657350" cy="609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PNEC of each substance shall be inserted.</a:t>
          </a:r>
        </a:p>
      </xdr:txBody>
    </xdr:sp>
    <xdr:clientData/>
  </xdr:twoCellAnchor>
  <xdr:twoCellAnchor>
    <xdr:from>
      <xdr:col>1</xdr:col>
      <xdr:colOff>1409700</xdr:colOff>
      <xdr:row>20</xdr:row>
      <xdr:rowOff>180975</xdr:rowOff>
    </xdr:from>
    <xdr:to>
      <xdr:col>2</xdr:col>
      <xdr:colOff>1514475</xdr:colOff>
      <xdr:row>23</xdr:row>
      <xdr:rowOff>95250</xdr:rowOff>
    </xdr:to>
    <xdr:sp>
      <xdr:nvSpPr>
        <xdr:cNvPr id="12" name="Rectangle 13"/>
        <xdr:cNvSpPr>
          <a:spLocks/>
        </xdr:cNvSpPr>
      </xdr:nvSpPr>
      <xdr:spPr>
        <a:xfrm>
          <a:off x="4705350" y="1133475"/>
          <a:ext cx="19716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Please insert the average production data</a:t>
          </a:r>
        </a:p>
      </xdr:txBody>
    </xdr:sp>
    <xdr:clientData/>
  </xdr:twoCellAnchor>
  <xdr:twoCellAnchor>
    <xdr:from>
      <xdr:col>1</xdr:col>
      <xdr:colOff>1152525</xdr:colOff>
      <xdr:row>23</xdr:row>
      <xdr:rowOff>104775</xdr:rowOff>
    </xdr:from>
    <xdr:to>
      <xdr:col>2</xdr:col>
      <xdr:colOff>142875</xdr:colOff>
      <xdr:row>27</xdr:row>
      <xdr:rowOff>9525</xdr:rowOff>
    </xdr:to>
    <xdr:sp>
      <xdr:nvSpPr>
        <xdr:cNvPr id="13" name="Line 14"/>
        <xdr:cNvSpPr>
          <a:spLocks/>
        </xdr:cNvSpPr>
      </xdr:nvSpPr>
      <xdr:spPr>
        <a:xfrm flipH="1">
          <a:off x="4448175" y="1600200"/>
          <a:ext cx="8572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1590675</xdr:colOff>
      <xdr:row>34</xdr:row>
      <xdr:rowOff>0</xdr:rowOff>
    </xdr:from>
    <xdr:to>
      <xdr:col>7</xdr:col>
      <xdr:colOff>1676400</xdr:colOff>
      <xdr:row>38</xdr:row>
      <xdr:rowOff>38100</xdr:rowOff>
    </xdr:to>
    <xdr:sp>
      <xdr:nvSpPr>
        <xdr:cNvPr id="14" name="TextBox 15"/>
        <xdr:cNvSpPr txBox="1">
          <a:spLocks noChangeArrowheads="1"/>
        </xdr:cNvSpPr>
      </xdr:nvSpPr>
      <xdr:spPr>
        <a:xfrm>
          <a:off x="14220825" y="3552825"/>
          <a:ext cx="1952625" cy="8382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If there is a DI or RO water closed loop after the Passivation step please insert "Yes"</a:t>
          </a:r>
        </a:p>
      </xdr:txBody>
    </xdr:sp>
    <xdr:clientData/>
  </xdr:twoCellAnchor>
  <xdr:twoCellAnchor>
    <xdr:from>
      <xdr:col>7</xdr:col>
      <xdr:colOff>390525</xdr:colOff>
      <xdr:row>38</xdr:row>
      <xdr:rowOff>47625</xdr:rowOff>
    </xdr:from>
    <xdr:to>
      <xdr:col>7</xdr:col>
      <xdr:colOff>866775</xdr:colOff>
      <xdr:row>40</xdr:row>
      <xdr:rowOff>161925</xdr:rowOff>
    </xdr:to>
    <xdr:sp>
      <xdr:nvSpPr>
        <xdr:cNvPr id="15" name="Line 16"/>
        <xdr:cNvSpPr>
          <a:spLocks/>
        </xdr:cNvSpPr>
      </xdr:nvSpPr>
      <xdr:spPr>
        <a:xfrm>
          <a:off x="14887575" y="4400550"/>
          <a:ext cx="4762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314325</xdr:colOff>
      <xdr:row>38</xdr:row>
      <xdr:rowOff>9525</xdr:rowOff>
    </xdr:from>
    <xdr:to>
      <xdr:col>11</xdr:col>
      <xdr:colOff>161925</xdr:colOff>
      <xdr:row>41</xdr:row>
      <xdr:rowOff>28575</xdr:rowOff>
    </xdr:to>
    <xdr:sp>
      <xdr:nvSpPr>
        <xdr:cNvPr id="16" name="Rectangle 17"/>
        <xdr:cNvSpPr>
          <a:spLocks/>
        </xdr:cNvSpPr>
      </xdr:nvSpPr>
      <xdr:spPr>
        <a:xfrm>
          <a:off x="16678275" y="4362450"/>
          <a:ext cx="2133600" cy="6191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You may modify the number of rinsing stages after the phosphate tank (1-3)</a:t>
          </a:r>
        </a:p>
      </xdr:txBody>
    </xdr:sp>
    <xdr:clientData/>
  </xdr:twoCellAnchor>
  <xdr:twoCellAnchor>
    <xdr:from>
      <xdr:col>8</xdr:col>
      <xdr:colOff>47625</xdr:colOff>
      <xdr:row>41</xdr:row>
      <xdr:rowOff>38100</xdr:rowOff>
    </xdr:from>
    <xdr:to>
      <xdr:col>9</xdr:col>
      <xdr:colOff>85725</xdr:colOff>
      <xdr:row>45</xdr:row>
      <xdr:rowOff>9525</xdr:rowOff>
    </xdr:to>
    <xdr:sp>
      <xdr:nvSpPr>
        <xdr:cNvPr id="17" name="Line 18"/>
        <xdr:cNvSpPr>
          <a:spLocks/>
        </xdr:cNvSpPr>
      </xdr:nvSpPr>
      <xdr:spPr>
        <a:xfrm flipH="1">
          <a:off x="16411575" y="4991100"/>
          <a:ext cx="80010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2619375</xdr:colOff>
      <xdr:row>43</xdr:row>
      <xdr:rowOff>152400</xdr:rowOff>
    </xdr:from>
    <xdr:to>
      <xdr:col>1</xdr:col>
      <xdr:colOff>1524000</xdr:colOff>
      <xdr:row>45</xdr:row>
      <xdr:rowOff>180975</xdr:rowOff>
    </xdr:to>
    <xdr:sp>
      <xdr:nvSpPr>
        <xdr:cNvPr id="18" name="Rectangle 20"/>
        <xdr:cNvSpPr>
          <a:spLocks/>
        </xdr:cNvSpPr>
      </xdr:nvSpPr>
      <xdr:spPr>
        <a:xfrm>
          <a:off x="2619375" y="5514975"/>
          <a:ext cx="2200275" cy="4381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If needed please modify the data according to your process</a:t>
          </a:r>
        </a:p>
      </xdr:txBody>
    </xdr:sp>
    <xdr:clientData/>
  </xdr:twoCellAnchor>
  <xdr:twoCellAnchor>
    <xdr:from>
      <xdr:col>0</xdr:col>
      <xdr:colOff>3038475</xdr:colOff>
      <xdr:row>45</xdr:row>
      <xdr:rowOff>190500</xdr:rowOff>
    </xdr:from>
    <xdr:to>
      <xdr:col>1</xdr:col>
      <xdr:colOff>219075</xdr:colOff>
      <xdr:row>49</xdr:row>
      <xdr:rowOff>257175</xdr:rowOff>
    </xdr:to>
    <xdr:sp>
      <xdr:nvSpPr>
        <xdr:cNvPr id="19" name="Line 21"/>
        <xdr:cNvSpPr>
          <a:spLocks/>
        </xdr:cNvSpPr>
      </xdr:nvSpPr>
      <xdr:spPr>
        <a:xfrm>
          <a:off x="3038475" y="5962650"/>
          <a:ext cx="47625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1:AQ229"/>
  <sheetViews>
    <sheetView zoomScale="75" zoomScaleNormal="75" zoomScaleSheetLayoutView="75" workbookViewId="0" topLeftCell="A70">
      <selection activeCell="F83" sqref="F83"/>
    </sheetView>
  </sheetViews>
  <sheetFormatPr defaultColWidth="11.421875" defaultRowHeight="12.75"/>
  <cols>
    <col min="1" max="1" width="56.421875" style="0" customWidth="1"/>
    <col min="2" max="7" width="28.00390625" style="9" customWidth="1"/>
    <col min="8" max="8" width="28.00390625" style="0" customWidth="1"/>
    <col min="9" max="30" width="11.421875" style="31" customWidth="1"/>
  </cols>
  <sheetData>
    <row r="1" ht="12.75" hidden="1">
      <c r="I1" s="31" t="s">
        <v>131</v>
      </c>
    </row>
    <row r="2" spans="5:17" ht="15.75" customHeight="1" hidden="1">
      <c r="E2" s="10" t="s">
        <v>12</v>
      </c>
      <c r="I2" s="31" t="s">
        <v>112</v>
      </c>
      <c r="J2" s="31" t="s">
        <v>113</v>
      </c>
      <c r="K2" s="31" t="s">
        <v>114</v>
      </c>
      <c r="L2" s="31" t="s">
        <v>115</v>
      </c>
      <c r="M2" s="31" t="s">
        <v>116</v>
      </c>
      <c r="N2" s="31" t="s">
        <v>117</v>
      </c>
      <c r="O2" s="31" t="s">
        <v>118</v>
      </c>
      <c r="P2" s="31" t="s">
        <v>119</v>
      </c>
      <c r="Q2" s="31" t="s">
        <v>132</v>
      </c>
    </row>
    <row r="3" spans="5:19" ht="19.5" customHeight="1" hidden="1">
      <c r="E3" s="6" t="s">
        <v>61</v>
      </c>
      <c r="F3" s="6">
        <v>0.049033</v>
      </c>
      <c r="I3" s="92">
        <f>IF(E44=1,(E49/POWER(B39,1/E44)),0)</f>
        <v>0</v>
      </c>
      <c r="J3" s="92">
        <f>IF(E44=1,(E50/POWER(B39,1/E44)),0)</f>
        <v>0</v>
      </c>
      <c r="K3" s="92">
        <f>IF(E44=1,(E51/POWER(B39,1/E44)),0)</f>
        <v>0</v>
      </c>
      <c r="L3" s="92">
        <f>IF(E44=1,(E52/POWER(B39,1/E44)),0)</f>
        <v>0</v>
      </c>
      <c r="M3" s="92">
        <f>IF(E44=1,(E53/POWER(B39,1/E44)),0)</f>
        <v>0</v>
      </c>
      <c r="N3" s="92">
        <f>IF(E44=1,(E54/POWER(B39,1/E44)),0)</f>
        <v>0</v>
      </c>
      <c r="O3" s="92">
        <f>IF(E44=1,(E55/POWER(B39,1/E44)),0)</f>
        <v>0</v>
      </c>
      <c r="P3" s="92">
        <f>IF(E44=1,(E56/POWER(B39,1/E44)),0)</f>
        <v>0</v>
      </c>
      <c r="Q3" s="92">
        <f>IF(E44=1,(E57/POWER(B39,1/E44)),0)</f>
        <v>0</v>
      </c>
      <c r="R3" s="92">
        <f>IF(E44=1,(E58/POWER(B39,1/E44)),0)</f>
        <v>0</v>
      </c>
      <c r="S3" s="92">
        <f>IF(E44=1,(E59/POWER(B39,1/E44)),0)</f>
        <v>0</v>
      </c>
    </row>
    <row r="4" spans="5:19" ht="15" customHeight="1" hidden="1">
      <c r="E4" s="6" t="s">
        <v>8</v>
      </c>
      <c r="F4" s="6">
        <v>0.039999</v>
      </c>
      <c r="I4" s="92">
        <f>IF(E44=2,(F49/POWER(B39,1/E44)),0)</f>
        <v>0</v>
      </c>
      <c r="J4" s="92">
        <f>IF(E44=2,(E50/POWER(B39,1/E44)),0)</f>
        <v>0</v>
      </c>
      <c r="K4" s="92">
        <f>IF(E44=2,(E51/POWER(B39,1/E44)),0)</f>
        <v>0</v>
      </c>
      <c r="L4" s="92">
        <f>IF(E44=2,(E52/POWER(B39,1/E44)),0)</f>
        <v>0</v>
      </c>
      <c r="M4" s="92">
        <f>IF(E44=2,(E53/POWER(B39,1/E44)),0)</f>
        <v>0</v>
      </c>
      <c r="N4" s="92">
        <f>IF(E44=2,(E54/POWER(B39,1/E44)),0)</f>
        <v>0</v>
      </c>
      <c r="O4" s="92">
        <f>IF(E44=2,(E55/POWER(B39,1/E44)),0)</f>
        <v>0</v>
      </c>
      <c r="P4" s="92">
        <f>IF(E44=2,(E56/POWER(B39,1/E44)),0)</f>
        <v>0</v>
      </c>
      <c r="Q4" s="92">
        <f>IF(E44=2,(E57/POWER(B39,1/E44)),0)</f>
        <v>0</v>
      </c>
      <c r="R4" s="92">
        <f>IF(E44=2,(E58/POWER(B39,1/E44)),0)</f>
        <v>0</v>
      </c>
      <c r="S4" s="92">
        <f>IF(E44=2,(E59/POWER(B39,1/E44)),0)</f>
        <v>0</v>
      </c>
    </row>
    <row r="5" spans="5:19" ht="19.5" customHeight="1" hidden="1">
      <c r="E5" s="6" t="s">
        <v>62</v>
      </c>
      <c r="F5" s="6">
        <v>0.156105</v>
      </c>
      <c r="I5" s="92">
        <f>IF(E44=3,(G49/POWER(B39,1/E44)),0)</f>
        <v>0.04308869380063766</v>
      </c>
      <c r="J5" s="92">
        <f>IF(E44=3,(E50/POWER(B39,1/E44)),0)</f>
        <v>0.46415888336127775</v>
      </c>
      <c r="K5" s="92">
        <f>IF(E44=3,(E51/POWER(B39,1/E44)),0)</f>
        <v>0.37132710668902225</v>
      </c>
      <c r="L5" s="92">
        <f>IF(E44=3,(E52/POWER(B39,1/E44)),0)</f>
        <v>0.46415888336127775</v>
      </c>
      <c r="M5" s="92">
        <f>IF(E44=3,(E53/POWER(B39,1/E44)),0)</f>
        <v>0.37132710668902225</v>
      </c>
      <c r="N5" s="92">
        <f>IF(E44=3,(E54/POWER(B39,1/E44)),0)</f>
        <v>0.18566355334451112</v>
      </c>
      <c r="O5" s="92">
        <f>IF(E44=3,(E55/POWER(B39,1/E44)),0)</f>
        <v>0.46415888336127775</v>
      </c>
      <c r="P5" s="92">
        <f>IF(E44=3,(E56/POWER(B39,1/E44)),0)</f>
        <v>0.18566355334451112</v>
      </c>
      <c r="Q5" s="92">
        <f>IF(E44=3,(E57/POWER(B39,1/E44)),0)</f>
        <v>0.18566355334451112</v>
      </c>
      <c r="R5" s="92">
        <f>IF(E44=3,(E58/POWER(B39,1/E44)),0)</f>
        <v>0.018566355334451112</v>
      </c>
      <c r="S5" s="92">
        <f>IF(E44=3,(E59/POWER(B39,1/E44)),0)</f>
        <v>0.004641588833612778</v>
      </c>
    </row>
    <row r="6" spans="9:19" ht="12.75" customHeight="1" hidden="1">
      <c r="I6" s="93">
        <f aca="true" t="shared" si="0" ref="I6:Q6">SUM(I3:I5)</f>
        <v>0.04308869380063766</v>
      </c>
      <c r="J6" s="93">
        <f t="shared" si="0"/>
        <v>0.46415888336127775</v>
      </c>
      <c r="K6" s="93">
        <f t="shared" si="0"/>
        <v>0.37132710668902225</v>
      </c>
      <c r="L6" s="93">
        <f t="shared" si="0"/>
        <v>0.46415888336127775</v>
      </c>
      <c r="M6" s="93">
        <f t="shared" si="0"/>
        <v>0.37132710668902225</v>
      </c>
      <c r="N6" s="93">
        <f t="shared" si="0"/>
        <v>0.18566355334451112</v>
      </c>
      <c r="O6" s="93">
        <f t="shared" si="0"/>
        <v>0.46415888336127775</v>
      </c>
      <c r="P6" s="93">
        <f t="shared" si="0"/>
        <v>0.18566355334451112</v>
      </c>
      <c r="Q6" s="93">
        <f t="shared" si="0"/>
        <v>0.18566355334451112</v>
      </c>
      <c r="R6" s="93">
        <f>SUM(R3:R5)</f>
        <v>0.018566355334451112</v>
      </c>
      <c r="S6" s="93">
        <f>SUM(S3:S5)</f>
        <v>0.004641588833612778</v>
      </c>
    </row>
    <row r="7" ht="15.75" customHeight="1" hidden="1">
      <c r="A7" s="1" t="s">
        <v>5</v>
      </c>
    </row>
    <row r="8" ht="15.75" customHeight="1" hidden="1">
      <c r="D8" s="2" t="s">
        <v>13</v>
      </c>
    </row>
    <row r="9" spans="1:30" s="4" customFormat="1" ht="35.25" customHeight="1" hidden="1">
      <c r="A9" s="3" t="s">
        <v>4</v>
      </c>
      <c r="B9" s="3" t="s">
        <v>2</v>
      </c>
      <c r="C9" s="3" t="s">
        <v>3</v>
      </c>
      <c r="D9" s="5" t="s">
        <v>6</v>
      </c>
      <c r="E9" s="3" t="s">
        <v>11</v>
      </c>
      <c r="F9" s="3" t="s">
        <v>9</v>
      </c>
      <c r="G9" s="3" t="s">
        <v>10</v>
      </c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</row>
    <row r="10" spans="1:7" ht="15" customHeight="1" hidden="1">
      <c r="A10" s="6" t="s">
        <v>0</v>
      </c>
      <c r="B10" s="6">
        <v>150</v>
      </c>
      <c r="C10" s="6" t="s">
        <v>63</v>
      </c>
      <c r="D10" s="7">
        <v>0.15</v>
      </c>
      <c r="E10" s="8">
        <f>B10*D10</f>
        <v>22.5</v>
      </c>
      <c r="F10" s="6">
        <f>E10*F3</f>
        <v>1.1032425</v>
      </c>
      <c r="G10" s="6" t="s">
        <v>50</v>
      </c>
    </row>
    <row r="11" spans="1:7" ht="15" customHeight="1" hidden="1">
      <c r="A11" s="6" t="s">
        <v>1</v>
      </c>
      <c r="B11" s="6">
        <v>50</v>
      </c>
      <c r="C11" s="6" t="s">
        <v>64</v>
      </c>
      <c r="D11" s="7">
        <v>0.3</v>
      </c>
      <c r="E11" s="8">
        <f>B11*D11</f>
        <v>15</v>
      </c>
      <c r="F11" s="6">
        <f>E11*F4</f>
        <v>0.599985</v>
      </c>
      <c r="G11" s="6" t="s">
        <v>8</v>
      </c>
    </row>
    <row r="12" spans="4:5" ht="12.75" customHeight="1" hidden="1">
      <c r="D12" s="11"/>
      <c r="E12" s="12"/>
    </row>
    <row r="13" spans="4:5" ht="12.75" customHeight="1" hidden="1">
      <c r="D13" s="11"/>
      <c r="E13" s="12"/>
    </row>
    <row r="14" spans="2:7" s="84" customFormat="1" ht="12.75" customHeight="1" hidden="1">
      <c r="B14" s="86"/>
      <c r="C14" s="86"/>
      <c r="D14" s="86"/>
      <c r="E14" s="87"/>
      <c r="F14" s="86"/>
      <c r="G14" s="86"/>
    </row>
    <row r="15" spans="1:7" s="84" customFormat="1" ht="15.75" customHeight="1" hidden="1">
      <c r="A15" s="88"/>
      <c r="B15" s="86"/>
      <c r="C15" s="86"/>
      <c r="D15" s="86"/>
      <c r="E15" s="87"/>
      <c r="F15" s="86"/>
      <c r="G15" s="86"/>
    </row>
    <row r="16" spans="1:7" s="84" customFormat="1" ht="15" customHeight="1">
      <c r="A16" s="89"/>
      <c r="B16" s="89"/>
      <c r="C16" s="89"/>
      <c r="D16" s="89"/>
      <c r="E16" s="90"/>
      <c r="F16" s="89"/>
      <c r="G16" s="89"/>
    </row>
    <row r="17" spans="1:7" s="84" customFormat="1" ht="15" customHeight="1">
      <c r="A17" s="89"/>
      <c r="B17" s="89"/>
      <c r="C17" s="89"/>
      <c r="D17" s="89"/>
      <c r="E17" s="90"/>
      <c r="F17" s="89"/>
      <c r="G17" s="89"/>
    </row>
    <row r="18" spans="1:7" s="84" customFormat="1" ht="15" customHeight="1">
      <c r="A18" s="89"/>
      <c r="B18" s="89"/>
      <c r="C18" s="89"/>
      <c r="D18" s="89"/>
      <c r="E18" s="90"/>
      <c r="F18" s="89"/>
      <c r="G18" s="89"/>
    </row>
    <row r="19" spans="1:7" s="84" customFormat="1" ht="15" customHeight="1">
      <c r="A19" s="210" t="s">
        <v>205</v>
      </c>
      <c r="B19" s="89"/>
      <c r="C19" s="89"/>
      <c r="D19" s="89"/>
      <c r="E19" s="90"/>
      <c r="F19" s="89"/>
      <c r="G19" s="89"/>
    </row>
    <row r="20" spans="1:7" s="84" customFormat="1" ht="15" customHeight="1">
      <c r="A20" s="89"/>
      <c r="B20" s="89"/>
      <c r="C20" s="89"/>
      <c r="D20" s="89"/>
      <c r="E20" s="90"/>
      <c r="F20" s="89"/>
      <c r="G20" s="89"/>
    </row>
    <row r="21" spans="1:7" s="84" customFormat="1" ht="15" customHeight="1">
      <c r="A21" s="89"/>
      <c r="B21" s="89"/>
      <c r="C21" s="89"/>
      <c r="D21" s="89"/>
      <c r="E21" s="90"/>
      <c r="F21" s="89"/>
      <c r="G21" s="89"/>
    </row>
    <row r="22" spans="1:7" s="84" customFormat="1" ht="15" customHeight="1">
      <c r="A22" s="89"/>
      <c r="B22" s="89"/>
      <c r="C22" s="89"/>
      <c r="D22" s="89"/>
      <c r="E22" s="90"/>
      <c r="F22" s="89"/>
      <c r="G22" s="89"/>
    </row>
    <row r="23" spans="2:7" s="84" customFormat="1" ht="12.75" customHeight="1">
      <c r="B23" s="86"/>
      <c r="C23" s="86"/>
      <c r="D23" s="86"/>
      <c r="E23" s="86"/>
      <c r="F23" s="86"/>
      <c r="G23" s="86"/>
    </row>
    <row r="24" spans="2:7" s="85" customFormat="1" ht="12.75">
      <c r="B24" s="91"/>
      <c r="C24" s="91"/>
      <c r="D24" s="91"/>
      <c r="E24" s="91"/>
      <c r="F24" s="91"/>
      <c r="G24" s="91"/>
    </row>
    <row r="25" spans="1:8" ht="12.75">
      <c r="A25" s="31"/>
      <c r="B25" s="32"/>
      <c r="C25" s="32"/>
      <c r="D25" s="32" t="s">
        <v>7</v>
      </c>
      <c r="E25" s="32"/>
      <c r="F25" s="32"/>
      <c r="G25" s="32"/>
      <c r="H25" s="31"/>
    </row>
    <row r="26" spans="1:8" ht="12.75">
      <c r="A26" s="31"/>
      <c r="B26" s="32"/>
      <c r="C26" s="32"/>
      <c r="D26" s="32"/>
      <c r="E26" s="32"/>
      <c r="F26" s="32"/>
      <c r="G26" s="32"/>
      <c r="H26" s="31"/>
    </row>
    <row r="27" spans="1:8" ht="12.75">
      <c r="A27" s="31"/>
      <c r="B27" s="32"/>
      <c r="C27" s="32"/>
      <c r="D27" s="32"/>
      <c r="E27" s="32"/>
      <c r="F27" s="32"/>
      <c r="G27" s="32"/>
      <c r="H27" s="31"/>
    </row>
    <row r="28" spans="1:8" ht="16.5" thickBot="1">
      <c r="A28" s="67" t="s">
        <v>18</v>
      </c>
      <c r="B28" s="63" t="s">
        <v>52</v>
      </c>
      <c r="C28" s="64"/>
      <c r="D28" s="32"/>
      <c r="E28" s="32"/>
      <c r="F28" s="32"/>
      <c r="G28" s="32"/>
      <c r="H28" s="31"/>
    </row>
    <row r="29" spans="1:8" ht="15.75">
      <c r="A29" s="118" t="s">
        <v>79</v>
      </c>
      <c r="B29" s="213">
        <v>50</v>
      </c>
      <c r="C29" s="100" t="s">
        <v>80</v>
      </c>
      <c r="D29" s="33"/>
      <c r="E29" s="33"/>
      <c r="F29" s="33"/>
      <c r="G29" s="32"/>
      <c r="H29" s="31"/>
    </row>
    <row r="30" spans="1:8" ht="15.75">
      <c r="A30" s="118" t="s">
        <v>78</v>
      </c>
      <c r="B30" s="214">
        <v>100</v>
      </c>
      <c r="C30" s="101" t="s">
        <v>81</v>
      </c>
      <c r="D30" s="33"/>
      <c r="E30" s="33"/>
      <c r="F30" s="33"/>
      <c r="G30" s="32"/>
      <c r="H30" s="31"/>
    </row>
    <row r="31" spans="1:8" ht="15.75">
      <c r="A31" s="118" t="s">
        <v>87</v>
      </c>
      <c r="B31" s="214">
        <v>16</v>
      </c>
      <c r="C31" s="101" t="s">
        <v>89</v>
      </c>
      <c r="D31" s="33"/>
      <c r="E31" s="33"/>
      <c r="F31" s="33"/>
      <c r="G31" s="32"/>
      <c r="H31" s="31"/>
    </row>
    <row r="32" spans="1:8" ht="15.75">
      <c r="A32" s="118" t="s">
        <v>87</v>
      </c>
      <c r="B32" s="214">
        <v>250</v>
      </c>
      <c r="C32" s="101" t="s">
        <v>88</v>
      </c>
      <c r="D32" s="33"/>
      <c r="E32" s="33"/>
      <c r="F32" s="33"/>
      <c r="G32" s="32"/>
      <c r="H32" s="31"/>
    </row>
    <row r="33" spans="1:8" ht="15.75">
      <c r="A33" s="118" t="s">
        <v>151</v>
      </c>
      <c r="B33" s="214">
        <v>20000</v>
      </c>
      <c r="C33" s="101" t="s">
        <v>97</v>
      </c>
      <c r="D33" s="33"/>
      <c r="E33" s="33"/>
      <c r="F33" s="33"/>
      <c r="G33" s="32"/>
      <c r="H33" s="31"/>
    </row>
    <row r="34" spans="1:8" ht="15.75">
      <c r="A34" s="118" t="s">
        <v>152</v>
      </c>
      <c r="B34" s="214">
        <v>200</v>
      </c>
      <c r="C34" s="101" t="s">
        <v>97</v>
      </c>
      <c r="D34" s="33"/>
      <c r="E34" s="33"/>
      <c r="F34" s="33"/>
      <c r="G34" s="32"/>
      <c r="H34" s="31"/>
    </row>
    <row r="35" spans="1:8" ht="15.75">
      <c r="A35" s="118" t="s">
        <v>169</v>
      </c>
      <c r="B35" s="214" t="s">
        <v>170</v>
      </c>
      <c r="C35" s="101"/>
      <c r="D35" s="33"/>
      <c r="E35" s="33"/>
      <c r="F35" s="33"/>
      <c r="G35" s="32"/>
      <c r="H35" s="31"/>
    </row>
    <row r="36" spans="1:8" ht="16.5" thickBot="1">
      <c r="A36" s="119" t="s">
        <v>120</v>
      </c>
      <c r="B36" s="215">
        <v>100</v>
      </c>
      <c r="C36" s="61" t="s">
        <v>144</v>
      </c>
      <c r="D36" s="33"/>
      <c r="E36" s="33"/>
      <c r="F36" s="33"/>
      <c r="G36" s="32"/>
      <c r="H36" s="31"/>
    </row>
    <row r="37" spans="1:8" ht="15">
      <c r="A37" s="50" t="s">
        <v>23</v>
      </c>
      <c r="B37" s="57">
        <f>B29*B30</f>
        <v>5000</v>
      </c>
      <c r="C37" s="58" t="s">
        <v>140</v>
      </c>
      <c r="D37" s="33"/>
      <c r="E37" s="33"/>
      <c r="F37" s="33"/>
      <c r="G37" s="32"/>
      <c r="H37" s="31"/>
    </row>
    <row r="38" spans="1:8" ht="15">
      <c r="A38" s="50" t="s">
        <v>95</v>
      </c>
      <c r="B38" s="57">
        <f>B37*B36</f>
        <v>500000</v>
      </c>
      <c r="C38" s="58" t="s">
        <v>25</v>
      </c>
      <c r="D38" s="33"/>
      <c r="E38" s="33"/>
      <c r="F38" s="33"/>
      <c r="G38" s="32"/>
      <c r="H38" s="31"/>
    </row>
    <row r="39" spans="1:8" ht="15.75">
      <c r="A39" s="50" t="s">
        <v>150</v>
      </c>
      <c r="B39" s="57">
        <f>B33/B34</f>
        <v>100</v>
      </c>
      <c r="C39" s="58"/>
      <c r="D39" s="34"/>
      <c r="E39" s="33"/>
      <c r="F39" s="33"/>
      <c r="G39" s="32"/>
      <c r="H39" s="31"/>
    </row>
    <row r="40" spans="1:8" ht="15.75">
      <c r="A40" s="59" t="s">
        <v>90</v>
      </c>
      <c r="B40" s="60">
        <f>B37*E79*B32</f>
        <v>20000000</v>
      </c>
      <c r="C40" s="61" t="s">
        <v>81</v>
      </c>
      <c r="D40" s="32"/>
      <c r="E40" s="32"/>
      <c r="F40" s="32"/>
      <c r="G40" s="121"/>
      <c r="H40" s="36"/>
    </row>
    <row r="41" spans="1:8" ht="15.75">
      <c r="A41" s="37"/>
      <c r="B41" s="38"/>
      <c r="C41" s="38"/>
      <c r="D41" s="35"/>
      <c r="E41" s="36"/>
      <c r="F41" s="36"/>
      <c r="G41" s="32"/>
      <c r="H41" s="83"/>
    </row>
    <row r="42" spans="1:8" ht="15.75">
      <c r="A42" s="37"/>
      <c r="B42" s="38"/>
      <c r="C42" s="38"/>
      <c r="D42" s="35"/>
      <c r="E42" s="36"/>
      <c r="F42" s="36"/>
      <c r="G42" s="32"/>
      <c r="H42" s="83"/>
    </row>
    <row r="43" spans="1:8" ht="16.5" thickBot="1">
      <c r="A43" s="37"/>
      <c r="B43" s="38"/>
      <c r="C43" s="38"/>
      <c r="D43" s="35"/>
      <c r="E43" s="36"/>
      <c r="F43" s="36"/>
      <c r="G43" s="32"/>
      <c r="H43" s="83"/>
    </row>
    <row r="44" spans="1:8" ht="16.5" thickBot="1">
      <c r="A44" s="37"/>
      <c r="B44" s="38"/>
      <c r="C44" s="258" t="s">
        <v>149</v>
      </c>
      <c r="D44" s="258"/>
      <c r="E44" s="219">
        <v>3</v>
      </c>
      <c r="F44" s="258"/>
      <c r="G44" s="258"/>
      <c r="H44" s="36"/>
    </row>
    <row r="45" spans="1:8" ht="15">
      <c r="A45" s="39"/>
      <c r="B45" s="117"/>
      <c r="C45" s="32"/>
      <c r="D45" s="32"/>
      <c r="E45" s="32"/>
      <c r="F45" s="32"/>
      <c r="G45" s="32"/>
      <c r="H45" s="31"/>
    </row>
    <row r="46" spans="1:8" ht="41.25">
      <c r="A46" s="67" t="s">
        <v>44</v>
      </c>
      <c r="B46" s="150" t="s">
        <v>164</v>
      </c>
      <c r="C46" s="212" t="s">
        <v>204</v>
      </c>
      <c r="D46" s="150" t="s">
        <v>203</v>
      </c>
      <c r="E46" s="69" t="s">
        <v>14</v>
      </c>
      <c r="F46" s="76" t="s">
        <v>15</v>
      </c>
      <c r="G46" s="76" t="s">
        <v>16</v>
      </c>
      <c r="H46" s="73" t="s">
        <v>148</v>
      </c>
    </row>
    <row r="47" spans="1:8" ht="33" customHeight="1">
      <c r="A47" s="107" t="s">
        <v>17</v>
      </c>
      <c r="B47" s="153" t="s">
        <v>165</v>
      </c>
      <c r="C47" s="153" t="s">
        <v>166</v>
      </c>
      <c r="D47" s="153" t="s">
        <v>167</v>
      </c>
      <c r="E47" s="109" t="s">
        <v>168</v>
      </c>
      <c r="F47" s="110" t="s">
        <v>124</v>
      </c>
      <c r="G47" s="111" t="s">
        <v>147</v>
      </c>
      <c r="H47" s="112" t="s">
        <v>128</v>
      </c>
    </row>
    <row r="48" spans="1:8" ht="30">
      <c r="A48" s="102" t="s">
        <v>21</v>
      </c>
      <c r="B48" s="153" t="s">
        <v>99</v>
      </c>
      <c r="C48" s="153" t="s">
        <v>99</v>
      </c>
      <c r="D48" s="151" t="s">
        <v>99</v>
      </c>
      <c r="E48" s="103" t="s">
        <v>99</v>
      </c>
      <c r="F48" s="104" t="s">
        <v>100</v>
      </c>
      <c r="G48" s="105" t="s">
        <v>127</v>
      </c>
      <c r="H48" s="106" t="s">
        <v>137</v>
      </c>
    </row>
    <row r="49" spans="1:8" ht="15">
      <c r="A49" s="147" t="s">
        <v>171</v>
      </c>
      <c r="B49" s="157">
        <f>IF(B35="yes",10,20)</f>
        <v>20</v>
      </c>
      <c r="C49" s="157">
        <f>IF(B35="yes",10,20)</f>
        <v>20</v>
      </c>
      <c r="D49" s="157">
        <f>IF(B35="yes",10,20)</f>
        <v>20</v>
      </c>
      <c r="E49" s="95">
        <f>D49/POWER(B39,1/E44)</f>
        <v>4.308869380063767</v>
      </c>
      <c r="F49" s="75">
        <f>E49/POWER(B39,1/E44)</f>
        <v>0.9283177667225555</v>
      </c>
      <c r="G49" s="79">
        <f>F49/POWER(B39,1/E44)</f>
        <v>0.19999999999999993</v>
      </c>
      <c r="H49" s="74">
        <f>I6</f>
        <v>0.04308869380063766</v>
      </c>
    </row>
    <row r="50" spans="1:8" ht="15">
      <c r="A50" s="148" t="s">
        <v>172</v>
      </c>
      <c r="B50" s="157">
        <f>IF(B35="yes",5,10)</f>
        <v>10</v>
      </c>
      <c r="C50" s="157">
        <f>IF(B35="yes",5,10)</f>
        <v>10</v>
      </c>
      <c r="D50" s="157">
        <f>IF(B35="yes",5,10)</f>
        <v>10</v>
      </c>
      <c r="E50" s="95">
        <f>D50/POWER(B39,1/E44)</f>
        <v>2.1544346900318834</v>
      </c>
      <c r="F50" s="79">
        <f>E50/POWER(B39,1/E44)</f>
        <v>0.46415888336127775</v>
      </c>
      <c r="G50" s="79">
        <f>F50/POWER(B39,1/E44)</f>
        <v>0.09999999999999996</v>
      </c>
      <c r="H50" s="74">
        <f>J6</f>
        <v>0.46415888336127775</v>
      </c>
    </row>
    <row r="51" spans="1:8" ht="15">
      <c r="A51" s="148" t="s">
        <v>173</v>
      </c>
      <c r="B51" s="157">
        <f>IF(B35="yes",4,8)</f>
        <v>8</v>
      </c>
      <c r="C51" s="157">
        <f>IF(B35="yes",4,8)</f>
        <v>8</v>
      </c>
      <c r="D51" s="157">
        <f>IF(B35="yes",4,8)</f>
        <v>8</v>
      </c>
      <c r="E51" s="95">
        <f>D51/POWER(B39,1/E44)</f>
        <v>1.723547752025507</v>
      </c>
      <c r="F51" s="79">
        <f>E51/POWER(B39,1/E44)</f>
        <v>0.37132710668902225</v>
      </c>
      <c r="G51" s="79">
        <f>F51/POWER(B39,1/E44)</f>
        <v>0.07999999999999997</v>
      </c>
      <c r="H51" s="74">
        <f>K6</f>
        <v>0.37132710668902225</v>
      </c>
    </row>
    <row r="52" spans="1:8" ht="15">
      <c r="A52" s="148" t="s">
        <v>174</v>
      </c>
      <c r="B52" s="157">
        <f>IF(B35="yes",5,10)</f>
        <v>10</v>
      </c>
      <c r="C52" s="157">
        <f>IF(B35="yes",5,10)</f>
        <v>10</v>
      </c>
      <c r="D52" s="157">
        <f>IF(B35="yes",5,10)</f>
        <v>10</v>
      </c>
      <c r="E52" s="95">
        <f>D52/POWER(B39,1/E44)</f>
        <v>2.1544346900318834</v>
      </c>
      <c r="F52" s="79">
        <f>E52/POWER(B39,1/E44)</f>
        <v>0.46415888336127775</v>
      </c>
      <c r="G52" s="97">
        <f>F52/POWER(B39,1/E44)</f>
        <v>0.09999999999999996</v>
      </c>
      <c r="H52" s="74">
        <f>L6</f>
        <v>0.46415888336127775</v>
      </c>
    </row>
    <row r="53" spans="1:8" ht="15">
      <c r="A53" s="148" t="s">
        <v>175</v>
      </c>
      <c r="B53" s="157">
        <f>IF(B35="yes",4,8)</f>
        <v>8</v>
      </c>
      <c r="C53" s="157">
        <f>IF(B35="yes",4,8)</f>
        <v>8</v>
      </c>
      <c r="D53" s="157">
        <f>IF(B35="yes",4,8)</f>
        <v>8</v>
      </c>
      <c r="E53" s="95">
        <f>D53/POWER(B39,1/E44)</f>
        <v>1.723547752025507</v>
      </c>
      <c r="F53" s="79">
        <f>E53/POWER(B39,1/E44)</f>
        <v>0.37132710668902225</v>
      </c>
      <c r="G53" s="79">
        <f>F53/POWER(B39,1/E44)</f>
        <v>0.07999999999999997</v>
      </c>
      <c r="H53" s="74">
        <f>M6</f>
        <v>0.37132710668902225</v>
      </c>
    </row>
    <row r="54" spans="1:8" ht="15">
      <c r="A54" s="148" t="s">
        <v>176</v>
      </c>
      <c r="B54" s="157">
        <f>IF(B35="yes",2,4)</f>
        <v>4</v>
      </c>
      <c r="C54" s="157">
        <f>IF(B35="yes",2,4)</f>
        <v>4</v>
      </c>
      <c r="D54" s="157">
        <f>IF(B35="yes",2,4)</f>
        <v>4</v>
      </c>
      <c r="E54" s="95">
        <f>D54/POWER(B39,1/E44)</f>
        <v>0.8617738760127535</v>
      </c>
      <c r="F54" s="79">
        <f>E54/POWER(B39,1/E44)</f>
        <v>0.18566355334451112</v>
      </c>
      <c r="G54" s="79">
        <f>F54/POWER(B39,1/E44)</f>
        <v>0.03999999999999999</v>
      </c>
      <c r="H54" s="149">
        <f>N6</f>
        <v>0.18566355334451112</v>
      </c>
    </row>
    <row r="55" spans="1:8" ht="15">
      <c r="A55" s="148" t="s">
        <v>177</v>
      </c>
      <c r="B55" s="157">
        <f>IF(B35="yes",5,10)</f>
        <v>10</v>
      </c>
      <c r="C55" s="157">
        <f>IF(B35="yes",5,10)</f>
        <v>10</v>
      </c>
      <c r="D55" s="157">
        <f>IF(B35="yes",5,10)</f>
        <v>10</v>
      </c>
      <c r="E55" s="95">
        <f>D55/POWER(B39,1/E44)</f>
        <v>2.1544346900318834</v>
      </c>
      <c r="F55" s="79">
        <f>E55/POWER(B39,1/E44)</f>
        <v>0.46415888336127775</v>
      </c>
      <c r="G55" s="79">
        <f>F55/POWER(B39,1/E44)</f>
        <v>0.09999999999999996</v>
      </c>
      <c r="H55" s="149">
        <f>O6</f>
        <v>0.46415888336127775</v>
      </c>
    </row>
    <row r="56" spans="1:8" ht="15">
      <c r="A56" s="148" t="s">
        <v>178</v>
      </c>
      <c r="B56" s="157">
        <f>IF(B35="yes",2,4)</f>
        <v>4</v>
      </c>
      <c r="C56" s="157">
        <f>IF(B35="yes",2,4)</f>
        <v>4</v>
      </c>
      <c r="D56" s="157">
        <f>IF(B35="yes",2,4)</f>
        <v>4</v>
      </c>
      <c r="E56" s="95">
        <f>D56/POWER(B39,1/E44)</f>
        <v>0.8617738760127535</v>
      </c>
      <c r="F56" s="79">
        <f>E56/POWER(B39,1/E44)</f>
        <v>0.18566355334451112</v>
      </c>
      <c r="G56" s="79">
        <f>F56/POWER(B39,1/E44)</f>
        <v>0.03999999999999999</v>
      </c>
      <c r="H56" s="149">
        <f>P6</f>
        <v>0.18566355334451112</v>
      </c>
    </row>
    <row r="57" spans="1:8" ht="15">
      <c r="A57" s="148" t="s">
        <v>179</v>
      </c>
      <c r="B57" s="157">
        <f>IF(B35="yes",2,4)</f>
        <v>4</v>
      </c>
      <c r="C57" s="157">
        <f>IF(B35="yes",2,4)</f>
        <v>4</v>
      </c>
      <c r="D57" s="157">
        <f>IF(B35="yes",2,4)</f>
        <v>4</v>
      </c>
      <c r="E57" s="95">
        <f>D57/POWER(B39,1/E44)</f>
        <v>0.8617738760127535</v>
      </c>
      <c r="F57" s="79">
        <f>E57/POWER(B39,1/E44)</f>
        <v>0.18566355334451112</v>
      </c>
      <c r="G57" s="79">
        <f>F57/POWER(B39,1/E44)</f>
        <v>0.03999999999999999</v>
      </c>
      <c r="H57" s="149">
        <f>Q6</f>
        <v>0.18566355334451112</v>
      </c>
    </row>
    <row r="58" spans="1:8" ht="15">
      <c r="A58" s="148" t="s">
        <v>180</v>
      </c>
      <c r="B58" s="157">
        <f>IF(B35="yes",0.2,0.4)</f>
        <v>0.4</v>
      </c>
      <c r="C58" s="157">
        <f>IF(B35="yes",0.2,0.4)</f>
        <v>0.4</v>
      </c>
      <c r="D58" s="157">
        <f>IF(B35="yes",0.2,0.4)</f>
        <v>0.4</v>
      </c>
      <c r="E58" s="95">
        <f>D58/POWER(B39,1/E44)</f>
        <v>0.08617738760127534</v>
      </c>
      <c r="F58" s="79">
        <f>E58/POWER(B39,1/E44)</f>
        <v>0.018566355334451112</v>
      </c>
      <c r="G58" s="79">
        <f>F58/POWER(B39,1/E44)</f>
        <v>0.003999999999999999</v>
      </c>
      <c r="H58" s="149">
        <f>R6</f>
        <v>0.018566355334451112</v>
      </c>
    </row>
    <row r="59" spans="1:8" ht="15.75" thickBot="1">
      <c r="A59" s="148" t="s">
        <v>181</v>
      </c>
      <c r="B59" s="157">
        <f>IF(B35="yes",0.05,0.1)</f>
        <v>0.1</v>
      </c>
      <c r="C59" s="157">
        <f>IF(B35="yes",0.05,0.1)</f>
        <v>0.1</v>
      </c>
      <c r="D59" s="157">
        <f>IF(B35="yes",0.05,0.1)</f>
        <v>0.1</v>
      </c>
      <c r="E59" s="95">
        <f>D59/POWER(B39,1/E44)</f>
        <v>0.021544346900318836</v>
      </c>
      <c r="F59" s="79">
        <f>E59/POWER(B39,1/E44)</f>
        <v>0.004641588833612778</v>
      </c>
      <c r="G59" s="79">
        <f>F59/POWER(B39,1/E44)</f>
        <v>0.0009999999999999998</v>
      </c>
      <c r="H59" s="149">
        <f>S6</f>
        <v>0.004641588833612778</v>
      </c>
    </row>
    <row r="60" spans="1:8" ht="16.5" thickBot="1">
      <c r="A60" s="148" t="s">
        <v>200</v>
      </c>
      <c r="B60" s="157">
        <v>0</v>
      </c>
      <c r="C60" s="158">
        <v>0</v>
      </c>
      <c r="D60" s="157">
        <v>0</v>
      </c>
      <c r="E60" s="95">
        <v>0</v>
      </c>
      <c r="F60" s="79">
        <v>0</v>
      </c>
      <c r="G60" s="97">
        <v>0</v>
      </c>
      <c r="H60" s="182">
        <v>0.02</v>
      </c>
    </row>
    <row r="61" spans="1:8" ht="15.75" thickBot="1">
      <c r="A61" s="143" t="s">
        <v>26</v>
      </c>
      <c r="B61" s="155"/>
      <c r="C61" s="156"/>
      <c r="D61" s="152">
        <f>B33</f>
        <v>20000</v>
      </c>
      <c r="E61" s="95">
        <f>D61/POWER(B39,1/E44)</f>
        <v>4308.8693800637675</v>
      </c>
      <c r="F61" s="79">
        <f>E61/POWER(B39,1/E44)</f>
        <v>928.3177667225557</v>
      </c>
      <c r="G61" s="79">
        <f>F61/POWER(B39,1/E44)</f>
        <v>199.99999999999997</v>
      </c>
      <c r="H61" s="74" t="s">
        <v>199</v>
      </c>
    </row>
    <row r="62" spans="1:8" ht="16.5" thickBot="1">
      <c r="A62" s="50" t="s">
        <v>182</v>
      </c>
      <c r="B62" s="249">
        <v>0</v>
      </c>
      <c r="C62" s="250">
        <v>0</v>
      </c>
      <c r="D62" s="251">
        <v>0</v>
      </c>
      <c r="E62" s="95">
        <f>B36*POWER(B39,1/E44)*B37/1000</f>
        <v>2320.7944168063896</v>
      </c>
      <c r="F62" s="79">
        <f>B36*POWER(B39,1/E44)*B37/1000</f>
        <v>2320.7944168063896</v>
      </c>
      <c r="G62" s="97">
        <f>B36*POWER(B39,1/E44)*B37/1000</f>
        <v>2320.7944168063896</v>
      </c>
      <c r="H62" s="196">
        <v>0</v>
      </c>
    </row>
    <row r="63" spans="1:8" ht="16.5" thickBot="1">
      <c r="A63" s="50" t="s">
        <v>194</v>
      </c>
      <c r="B63" s="252">
        <f>B62</f>
        <v>0</v>
      </c>
      <c r="C63" s="253">
        <v>0</v>
      </c>
      <c r="D63" s="254">
        <v>0</v>
      </c>
      <c r="E63" s="154">
        <f>E62-(D62+C62+B62)</f>
        <v>2320.7944168063896</v>
      </c>
      <c r="F63" s="188">
        <v>0</v>
      </c>
      <c r="G63" s="189">
        <v>0</v>
      </c>
      <c r="H63" s="149">
        <f>H62</f>
        <v>0</v>
      </c>
    </row>
    <row r="64" spans="1:8" ht="15.75">
      <c r="A64" s="148" t="s">
        <v>183</v>
      </c>
      <c r="B64" s="161">
        <f aca="true" t="shared" si="1" ref="B64:H64">B49*B63</f>
        <v>0</v>
      </c>
      <c r="C64" s="162">
        <f t="shared" si="1"/>
        <v>0</v>
      </c>
      <c r="D64" s="163">
        <f t="shared" si="1"/>
        <v>0</v>
      </c>
      <c r="E64" s="164">
        <f t="shared" si="1"/>
        <v>9999.999999999998</v>
      </c>
      <c r="F64" s="190">
        <f t="shared" si="1"/>
        <v>0</v>
      </c>
      <c r="G64" s="190">
        <f t="shared" si="1"/>
        <v>0</v>
      </c>
      <c r="H64" s="191">
        <f t="shared" si="1"/>
        <v>0</v>
      </c>
    </row>
    <row r="65" spans="1:8" ht="15.75">
      <c r="A65" s="148" t="s">
        <v>184</v>
      </c>
      <c r="B65" s="161">
        <f aca="true" t="shared" si="2" ref="B65:H65">B50*B63</f>
        <v>0</v>
      </c>
      <c r="C65" s="162">
        <f t="shared" si="2"/>
        <v>0</v>
      </c>
      <c r="D65" s="163">
        <f t="shared" si="2"/>
        <v>0</v>
      </c>
      <c r="E65" s="164">
        <f t="shared" si="2"/>
        <v>4999.999999999999</v>
      </c>
      <c r="F65" s="190">
        <f t="shared" si="2"/>
        <v>0</v>
      </c>
      <c r="G65" s="190">
        <f t="shared" si="2"/>
        <v>0</v>
      </c>
      <c r="H65" s="191">
        <f t="shared" si="2"/>
        <v>0</v>
      </c>
    </row>
    <row r="66" spans="1:8" ht="15.75">
      <c r="A66" s="148" t="s">
        <v>185</v>
      </c>
      <c r="B66" s="161">
        <f aca="true" t="shared" si="3" ref="B66:H66">B51*B63</f>
        <v>0</v>
      </c>
      <c r="C66" s="162">
        <f t="shared" si="3"/>
        <v>0</v>
      </c>
      <c r="D66" s="163">
        <f t="shared" si="3"/>
        <v>0</v>
      </c>
      <c r="E66" s="164">
        <f t="shared" si="3"/>
        <v>4000</v>
      </c>
      <c r="F66" s="190">
        <f t="shared" si="3"/>
        <v>0</v>
      </c>
      <c r="G66" s="190">
        <f t="shared" si="3"/>
        <v>0</v>
      </c>
      <c r="H66" s="191">
        <f t="shared" si="3"/>
        <v>0</v>
      </c>
    </row>
    <row r="67" spans="1:8" ht="15.75">
      <c r="A67" s="148" t="s">
        <v>186</v>
      </c>
      <c r="B67" s="161">
        <f aca="true" t="shared" si="4" ref="B67:H67">B52*B63</f>
        <v>0</v>
      </c>
      <c r="C67" s="162">
        <f t="shared" si="4"/>
        <v>0</v>
      </c>
      <c r="D67" s="163">
        <f t="shared" si="4"/>
        <v>0</v>
      </c>
      <c r="E67" s="164">
        <f t="shared" si="4"/>
        <v>4999.999999999999</v>
      </c>
      <c r="F67" s="190">
        <f t="shared" si="4"/>
        <v>0</v>
      </c>
      <c r="G67" s="190">
        <f t="shared" si="4"/>
        <v>0</v>
      </c>
      <c r="H67" s="191">
        <f t="shared" si="4"/>
        <v>0</v>
      </c>
    </row>
    <row r="68" spans="1:8" ht="15.75">
      <c r="A68" s="148" t="s">
        <v>187</v>
      </c>
      <c r="B68" s="161">
        <f aca="true" t="shared" si="5" ref="B68:H68">B53*B63</f>
        <v>0</v>
      </c>
      <c r="C68" s="162">
        <f t="shared" si="5"/>
        <v>0</v>
      </c>
      <c r="D68" s="163">
        <f t="shared" si="5"/>
        <v>0</v>
      </c>
      <c r="E68" s="164">
        <f t="shared" si="5"/>
        <v>4000</v>
      </c>
      <c r="F68" s="190">
        <f t="shared" si="5"/>
        <v>0</v>
      </c>
      <c r="G68" s="190">
        <f t="shared" si="5"/>
        <v>0</v>
      </c>
      <c r="H68" s="191">
        <f t="shared" si="5"/>
        <v>0</v>
      </c>
    </row>
    <row r="69" spans="1:8" ht="15.75">
      <c r="A69" s="148" t="s">
        <v>188</v>
      </c>
      <c r="B69" s="161">
        <f aca="true" t="shared" si="6" ref="B69:H69">B54*B63</f>
        <v>0</v>
      </c>
      <c r="C69" s="162">
        <f t="shared" si="6"/>
        <v>0</v>
      </c>
      <c r="D69" s="163">
        <f t="shared" si="6"/>
        <v>0</v>
      </c>
      <c r="E69" s="164">
        <f t="shared" si="6"/>
        <v>2000</v>
      </c>
      <c r="F69" s="190">
        <f t="shared" si="6"/>
        <v>0</v>
      </c>
      <c r="G69" s="190">
        <f t="shared" si="6"/>
        <v>0</v>
      </c>
      <c r="H69" s="191">
        <f t="shared" si="6"/>
        <v>0</v>
      </c>
    </row>
    <row r="70" spans="1:8" ht="15.75">
      <c r="A70" s="148" t="s">
        <v>189</v>
      </c>
      <c r="B70" s="161">
        <f aca="true" t="shared" si="7" ref="B70:H70">B55*B63</f>
        <v>0</v>
      </c>
      <c r="C70" s="162">
        <f t="shared" si="7"/>
        <v>0</v>
      </c>
      <c r="D70" s="163">
        <f t="shared" si="7"/>
        <v>0</v>
      </c>
      <c r="E70" s="164">
        <f t="shared" si="7"/>
        <v>4999.999999999999</v>
      </c>
      <c r="F70" s="190">
        <f t="shared" si="7"/>
        <v>0</v>
      </c>
      <c r="G70" s="190">
        <f t="shared" si="7"/>
        <v>0</v>
      </c>
      <c r="H70" s="191">
        <f t="shared" si="7"/>
        <v>0</v>
      </c>
    </row>
    <row r="71" spans="1:8" ht="15.75">
      <c r="A71" s="148" t="s">
        <v>190</v>
      </c>
      <c r="B71" s="161">
        <f aca="true" t="shared" si="8" ref="B71:H71">B56*B63</f>
        <v>0</v>
      </c>
      <c r="C71" s="162">
        <f t="shared" si="8"/>
        <v>0</v>
      </c>
      <c r="D71" s="163">
        <f t="shared" si="8"/>
        <v>0</v>
      </c>
      <c r="E71" s="164">
        <f t="shared" si="8"/>
        <v>2000</v>
      </c>
      <c r="F71" s="190">
        <f t="shared" si="8"/>
        <v>0</v>
      </c>
      <c r="G71" s="190">
        <f t="shared" si="8"/>
        <v>0</v>
      </c>
      <c r="H71" s="191">
        <f t="shared" si="8"/>
        <v>0</v>
      </c>
    </row>
    <row r="72" spans="1:8" ht="15.75">
      <c r="A72" s="148" t="s">
        <v>191</v>
      </c>
      <c r="B72" s="161">
        <f aca="true" t="shared" si="9" ref="B72:H72">B57*B63</f>
        <v>0</v>
      </c>
      <c r="C72" s="162">
        <f t="shared" si="9"/>
        <v>0</v>
      </c>
      <c r="D72" s="163">
        <f t="shared" si="9"/>
        <v>0</v>
      </c>
      <c r="E72" s="164">
        <f t="shared" si="9"/>
        <v>2000</v>
      </c>
      <c r="F72" s="190">
        <f t="shared" si="9"/>
        <v>0</v>
      </c>
      <c r="G72" s="190">
        <f t="shared" si="9"/>
        <v>0</v>
      </c>
      <c r="H72" s="191">
        <f t="shared" si="9"/>
        <v>0</v>
      </c>
    </row>
    <row r="73" spans="1:8" ht="15.75">
      <c r="A73" s="148" t="s">
        <v>192</v>
      </c>
      <c r="B73" s="161">
        <f aca="true" t="shared" si="10" ref="B73:H73">B58*B63</f>
        <v>0</v>
      </c>
      <c r="C73" s="162">
        <f t="shared" si="10"/>
        <v>0</v>
      </c>
      <c r="D73" s="163">
        <f t="shared" si="10"/>
        <v>0</v>
      </c>
      <c r="E73" s="164">
        <f t="shared" si="10"/>
        <v>200</v>
      </c>
      <c r="F73" s="190">
        <f t="shared" si="10"/>
        <v>0</v>
      </c>
      <c r="G73" s="190">
        <f t="shared" si="10"/>
        <v>0</v>
      </c>
      <c r="H73" s="191">
        <f t="shared" si="10"/>
        <v>0</v>
      </c>
    </row>
    <row r="74" spans="1:8" ht="15.75">
      <c r="A74" s="148" t="s">
        <v>193</v>
      </c>
      <c r="B74" s="162">
        <f aca="true" t="shared" si="11" ref="B74:H74">B59*B63</f>
        <v>0</v>
      </c>
      <c r="C74" s="162">
        <f t="shared" si="11"/>
        <v>0</v>
      </c>
      <c r="D74" s="197">
        <f t="shared" si="11"/>
        <v>0</v>
      </c>
      <c r="E74" s="164">
        <f t="shared" si="11"/>
        <v>50</v>
      </c>
      <c r="F74" s="190">
        <f t="shared" si="11"/>
        <v>0</v>
      </c>
      <c r="G74" s="190">
        <f t="shared" si="11"/>
        <v>0</v>
      </c>
      <c r="H74" s="191">
        <f t="shared" si="11"/>
        <v>0</v>
      </c>
    </row>
    <row r="75" spans="1:8" ht="15.75">
      <c r="A75" s="159" t="s">
        <v>202</v>
      </c>
      <c r="B75" s="165">
        <f>B60*B63</f>
        <v>0</v>
      </c>
      <c r="C75" s="165">
        <f aca="true" t="shared" si="12" ref="C75:H75">C60*C63</f>
        <v>0</v>
      </c>
      <c r="D75" s="165">
        <f t="shared" si="12"/>
        <v>0</v>
      </c>
      <c r="E75" s="198">
        <f t="shared" si="12"/>
        <v>0</v>
      </c>
      <c r="F75" s="199">
        <f t="shared" si="12"/>
        <v>0</v>
      </c>
      <c r="G75" s="199">
        <f t="shared" si="12"/>
        <v>0</v>
      </c>
      <c r="H75" s="200">
        <f t="shared" si="12"/>
        <v>0</v>
      </c>
    </row>
    <row r="76" spans="1:8" ht="15.75">
      <c r="A76" s="37"/>
      <c r="B76" s="41"/>
      <c r="C76" s="41"/>
      <c r="D76" s="41"/>
      <c r="E76" s="38"/>
      <c r="F76" s="38"/>
      <c r="G76" s="32"/>
      <c r="H76" s="31"/>
    </row>
    <row r="77" spans="1:8" ht="12.75">
      <c r="A77" s="42"/>
      <c r="B77" s="32"/>
      <c r="C77" s="32"/>
      <c r="D77" s="32"/>
      <c r="E77" s="32"/>
      <c r="F77" s="32"/>
      <c r="G77" s="32"/>
      <c r="H77" s="31"/>
    </row>
    <row r="78" spans="1:8" ht="15.75">
      <c r="A78" s="54" t="s">
        <v>46</v>
      </c>
      <c r="B78" s="55"/>
      <c r="C78" s="56"/>
      <c r="D78" s="47"/>
      <c r="E78" s="48"/>
      <c r="F78" s="44"/>
      <c r="G78" s="44"/>
      <c r="H78" s="31"/>
    </row>
    <row r="79" spans="1:8" ht="15.75">
      <c r="A79" s="52" t="s">
        <v>47</v>
      </c>
      <c r="B79" s="194" t="s">
        <v>48</v>
      </c>
      <c r="C79" s="194" t="s">
        <v>49</v>
      </c>
      <c r="D79" s="47"/>
      <c r="E79" s="49">
        <f>B31</f>
        <v>16</v>
      </c>
      <c r="F79" s="44"/>
      <c r="G79" s="44"/>
      <c r="H79" s="31"/>
    </row>
    <row r="80" spans="1:8" ht="15">
      <c r="A80" s="147" t="s">
        <v>153</v>
      </c>
      <c r="B80" s="201">
        <f aca="true" t="shared" si="13" ref="B80:B91">B64+C64+D64+E64+H64</f>
        <v>9999.999999999998</v>
      </c>
      <c r="C80" s="202">
        <f>B80*B31</f>
        <v>159999.99999999997</v>
      </c>
      <c r="D80" s="45"/>
      <c r="E80" s="48"/>
      <c r="F80" s="44"/>
      <c r="G80" s="44"/>
      <c r="H80" s="31"/>
    </row>
    <row r="81" spans="1:8" ht="15">
      <c r="A81" s="148" t="s">
        <v>154</v>
      </c>
      <c r="B81" s="203">
        <f t="shared" si="13"/>
        <v>4999.999999999999</v>
      </c>
      <c r="C81" s="204">
        <f>B81*B31</f>
        <v>79999.99999999999</v>
      </c>
      <c r="D81" s="45"/>
      <c r="E81" s="48"/>
      <c r="F81" s="44"/>
      <c r="G81" s="44"/>
      <c r="H81" s="31"/>
    </row>
    <row r="82" spans="1:8" ht="15">
      <c r="A82" s="148" t="s">
        <v>155</v>
      </c>
      <c r="B82" s="203">
        <f t="shared" si="13"/>
        <v>4000</v>
      </c>
      <c r="C82" s="204">
        <f>B82*B31</f>
        <v>64000</v>
      </c>
      <c r="D82" s="45"/>
      <c r="E82" s="48"/>
      <c r="F82" s="44"/>
      <c r="G82" s="44"/>
      <c r="H82" s="31"/>
    </row>
    <row r="83" spans="1:8" ht="15">
      <c r="A83" s="148" t="s">
        <v>156</v>
      </c>
      <c r="B83" s="203">
        <f t="shared" si="13"/>
        <v>4999.999999999999</v>
      </c>
      <c r="C83" s="204">
        <f>B83*B31</f>
        <v>79999.99999999999</v>
      </c>
      <c r="D83" s="45"/>
      <c r="E83" s="48"/>
      <c r="F83" s="44"/>
      <c r="G83" s="44"/>
      <c r="H83" s="31"/>
    </row>
    <row r="84" spans="1:8" ht="15">
      <c r="A84" s="148" t="s">
        <v>157</v>
      </c>
      <c r="B84" s="203">
        <f t="shared" si="13"/>
        <v>4000</v>
      </c>
      <c r="C84" s="204">
        <f>B84*B31</f>
        <v>64000</v>
      </c>
      <c r="D84" s="45"/>
      <c r="E84" s="48"/>
      <c r="F84" s="44"/>
      <c r="G84" s="44"/>
      <c r="H84" s="31"/>
    </row>
    <row r="85" spans="1:8" ht="15">
      <c r="A85" s="148" t="s">
        <v>158</v>
      </c>
      <c r="B85" s="203">
        <f t="shared" si="13"/>
        <v>2000</v>
      </c>
      <c r="C85" s="204">
        <f>B85*B31</f>
        <v>32000</v>
      </c>
      <c r="D85" s="45"/>
      <c r="E85" s="48"/>
      <c r="F85" s="44"/>
      <c r="G85" s="44"/>
      <c r="H85" s="31"/>
    </row>
    <row r="86" spans="1:8" ht="15">
      <c r="A86" s="148" t="s">
        <v>159</v>
      </c>
      <c r="B86" s="203">
        <f t="shared" si="13"/>
        <v>4999.999999999999</v>
      </c>
      <c r="C86" s="204">
        <f>B86*B31</f>
        <v>79999.99999999999</v>
      </c>
      <c r="D86" s="45"/>
      <c r="E86" s="48"/>
      <c r="F86" s="44"/>
      <c r="G86" s="44"/>
      <c r="H86" s="31"/>
    </row>
    <row r="87" spans="1:8" ht="15">
      <c r="A87" s="148" t="s">
        <v>160</v>
      </c>
      <c r="B87" s="203">
        <f t="shared" si="13"/>
        <v>2000</v>
      </c>
      <c r="C87" s="204">
        <f>B87*B31</f>
        <v>32000</v>
      </c>
      <c r="D87" s="45"/>
      <c r="E87" s="48"/>
      <c r="F87" s="44"/>
      <c r="G87" s="44"/>
      <c r="H87" s="31"/>
    </row>
    <row r="88" spans="1:8" ht="15">
      <c r="A88" s="148" t="s">
        <v>161</v>
      </c>
      <c r="B88" s="203">
        <f t="shared" si="13"/>
        <v>2000</v>
      </c>
      <c r="C88" s="204">
        <f>B88*B31</f>
        <v>32000</v>
      </c>
      <c r="D88" s="45"/>
      <c r="E88" s="48"/>
      <c r="F88" s="44"/>
      <c r="G88" s="44"/>
      <c r="H88" s="31"/>
    </row>
    <row r="89" spans="1:8" ht="15">
      <c r="A89" s="148" t="s">
        <v>162</v>
      </c>
      <c r="B89" s="203">
        <f t="shared" si="13"/>
        <v>200</v>
      </c>
      <c r="C89" s="204">
        <f>B89*B31</f>
        <v>3200</v>
      </c>
      <c r="D89" s="45"/>
      <c r="E89" s="48"/>
      <c r="F89" s="44"/>
      <c r="G89" s="44"/>
      <c r="H89" s="31"/>
    </row>
    <row r="90" spans="1:8" ht="15">
      <c r="A90" s="148" t="s">
        <v>163</v>
      </c>
      <c r="B90" s="203">
        <f t="shared" si="13"/>
        <v>50</v>
      </c>
      <c r="C90" s="204">
        <f>B90*B31</f>
        <v>800</v>
      </c>
      <c r="D90" s="45"/>
      <c r="E90" s="48"/>
      <c r="F90" s="44"/>
      <c r="G90" s="44"/>
      <c r="H90" s="31"/>
    </row>
    <row r="91" spans="1:8" ht="15">
      <c r="A91" s="159" t="s">
        <v>201</v>
      </c>
      <c r="B91" s="205">
        <f t="shared" si="13"/>
        <v>0</v>
      </c>
      <c r="C91" s="206">
        <f>B91*B31</f>
        <v>0</v>
      </c>
      <c r="D91" s="45"/>
      <c r="E91" s="48"/>
      <c r="F91" s="44"/>
      <c r="G91" s="44"/>
      <c r="H91" s="31"/>
    </row>
    <row r="92" spans="1:8" ht="15">
      <c r="A92" s="43"/>
      <c r="B92" s="44"/>
      <c r="C92" s="45"/>
      <c r="D92" s="44"/>
      <c r="E92" s="44"/>
      <c r="F92" s="44"/>
      <c r="G92" s="44"/>
      <c r="H92" s="31"/>
    </row>
    <row r="93" spans="1:8" ht="15">
      <c r="A93" s="43"/>
      <c r="B93" s="44"/>
      <c r="C93" s="44"/>
      <c r="D93" s="44"/>
      <c r="E93" s="44"/>
      <c r="F93" s="44"/>
      <c r="G93" s="44"/>
      <c r="H93" s="31"/>
    </row>
    <row r="94" spans="1:7" ht="15" hidden="1">
      <c r="A94" s="16"/>
      <c r="B94" s="14"/>
      <c r="C94" s="14"/>
      <c r="D94" s="14"/>
      <c r="E94" s="14"/>
      <c r="F94" s="14"/>
      <c r="G94" s="15"/>
    </row>
    <row r="95" spans="1:7" ht="15" hidden="1">
      <c r="A95" s="16" t="s">
        <v>121</v>
      </c>
      <c r="B95" s="15"/>
      <c r="C95" s="15"/>
      <c r="D95" s="15"/>
      <c r="E95" s="15"/>
      <c r="F95" s="15"/>
      <c r="G95" s="15"/>
    </row>
    <row r="96" spans="1:7" ht="15" hidden="1">
      <c r="A96" s="16" t="s">
        <v>27</v>
      </c>
      <c r="B96" s="15"/>
      <c r="C96" s="15"/>
      <c r="D96" s="15"/>
      <c r="E96" s="15"/>
      <c r="F96" s="15"/>
      <c r="G96" s="15"/>
    </row>
    <row r="97" spans="1:7" ht="15" hidden="1">
      <c r="A97" s="16"/>
      <c r="B97" s="15"/>
      <c r="C97" s="15"/>
      <c r="D97" s="15"/>
      <c r="E97" s="15"/>
      <c r="F97" s="15"/>
      <c r="G97" s="15"/>
    </row>
    <row r="98" spans="1:7" ht="15.75" hidden="1">
      <c r="A98" s="16" t="s">
        <v>122</v>
      </c>
      <c r="B98" s="15"/>
      <c r="C98" s="15"/>
      <c r="D98" s="15"/>
      <c r="E98" s="15"/>
      <c r="F98" s="15"/>
      <c r="G98" s="15"/>
    </row>
    <row r="99" spans="1:7" ht="15" hidden="1">
      <c r="A99" s="16"/>
      <c r="B99" s="15"/>
      <c r="C99" s="15"/>
      <c r="D99" s="15"/>
      <c r="E99" s="15"/>
      <c r="F99" s="15"/>
      <c r="G99" s="15"/>
    </row>
    <row r="100" spans="1:7" ht="18" hidden="1">
      <c r="A100" s="16" t="s">
        <v>28</v>
      </c>
      <c r="B100" s="15" t="s">
        <v>65</v>
      </c>
      <c r="C100" s="15"/>
      <c r="D100" s="15"/>
      <c r="E100" s="15"/>
      <c r="F100" s="15"/>
      <c r="G100" s="15"/>
    </row>
    <row r="101" spans="1:7" ht="15" hidden="1">
      <c r="A101" s="16"/>
      <c r="B101" s="15"/>
      <c r="C101" s="15"/>
      <c r="D101" s="15"/>
      <c r="E101" s="15"/>
      <c r="F101" s="15"/>
      <c r="G101" s="15"/>
    </row>
    <row r="102" spans="1:7" ht="15.75" hidden="1" thickBot="1">
      <c r="A102" s="16"/>
      <c r="B102" s="15"/>
      <c r="C102" s="15"/>
      <c r="D102" s="15"/>
      <c r="E102" s="15"/>
      <c r="F102" s="15"/>
      <c r="G102" s="15"/>
    </row>
    <row r="103" spans="1:7" ht="16.5" hidden="1" thickBot="1">
      <c r="A103" s="17" t="s">
        <v>66</v>
      </c>
      <c r="B103" s="18" t="s">
        <v>67</v>
      </c>
      <c r="C103" s="18" t="s">
        <v>68</v>
      </c>
      <c r="D103" s="15"/>
      <c r="E103" s="15"/>
      <c r="F103" s="15"/>
      <c r="G103" s="15"/>
    </row>
    <row r="104" spans="1:7" ht="16.5" hidden="1" thickBot="1" thickTop="1">
      <c r="A104" s="19">
        <v>2</v>
      </c>
      <c r="B104" s="20">
        <v>100</v>
      </c>
      <c r="C104" s="20" t="s">
        <v>29</v>
      </c>
      <c r="D104" s="15"/>
      <c r="E104" s="15"/>
      <c r="F104" s="15"/>
      <c r="G104" s="15"/>
    </row>
    <row r="105" spans="1:7" ht="15.75" hidden="1" thickBot="1">
      <c r="A105" s="19">
        <v>2</v>
      </c>
      <c r="B105" s="20">
        <v>1000</v>
      </c>
      <c r="C105" s="20" t="s">
        <v>30</v>
      </c>
      <c r="D105" s="15"/>
      <c r="E105" s="15"/>
      <c r="F105" s="15"/>
      <c r="G105" s="15"/>
    </row>
    <row r="106" spans="1:7" ht="15.75" hidden="1" thickBot="1">
      <c r="A106" s="19">
        <v>3</v>
      </c>
      <c r="B106" s="20">
        <v>100</v>
      </c>
      <c r="C106" s="20" t="s">
        <v>31</v>
      </c>
      <c r="D106" s="15"/>
      <c r="E106" s="15"/>
      <c r="F106" s="15"/>
      <c r="G106" s="15"/>
    </row>
    <row r="107" spans="1:7" ht="15.75" hidden="1" thickBot="1">
      <c r="A107" s="19">
        <v>3</v>
      </c>
      <c r="B107" s="20">
        <v>1000</v>
      </c>
      <c r="C107" s="20" t="s">
        <v>29</v>
      </c>
      <c r="D107" s="15"/>
      <c r="E107" s="15"/>
      <c r="F107" s="15"/>
      <c r="G107" s="15"/>
    </row>
    <row r="108" spans="1:7" ht="15.75" hidden="1" thickBot="1">
      <c r="A108" s="19">
        <v>4</v>
      </c>
      <c r="B108" s="20">
        <v>100</v>
      </c>
      <c r="C108" s="20" t="s">
        <v>32</v>
      </c>
      <c r="D108" s="15"/>
      <c r="E108" s="15"/>
      <c r="F108" s="15"/>
      <c r="G108" s="15"/>
    </row>
    <row r="109" spans="1:7" ht="15.75" hidden="1" thickBot="1">
      <c r="A109" s="19">
        <v>4</v>
      </c>
      <c r="B109" s="20">
        <v>1000</v>
      </c>
      <c r="C109" s="20" t="s">
        <v>33</v>
      </c>
      <c r="D109" s="15"/>
      <c r="E109" s="15"/>
      <c r="F109" s="15"/>
      <c r="G109" s="15"/>
    </row>
    <row r="110" spans="1:7" ht="15.75" hidden="1" thickBot="1">
      <c r="A110" s="16"/>
      <c r="B110" s="15"/>
      <c r="C110" s="15"/>
      <c r="D110" s="15"/>
      <c r="E110" s="15"/>
      <c r="F110" s="15"/>
      <c r="G110" s="15"/>
    </row>
    <row r="111" spans="1:7" ht="21" customHeight="1" hidden="1" thickBot="1">
      <c r="A111" s="21" t="s">
        <v>34</v>
      </c>
      <c r="B111" s="259" t="s">
        <v>69</v>
      </c>
      <c r="C111" s="260"/>
      <c r="D111" s="260"/>
      <c r="E111" s="260"/>
      <c r="F111" s="260"/>
      <c r="G111" s="261"/>
    </row>
    <row r="112" spans="1:7" ht="18.75" hidden="1" thickBot="1">
      <c r="A112" s="22" t="s">
        <v>70</v>
      </c>
      <c r="B112" s="259" t="s">
        <v>71</v>
      </c>
      <c r="C112" s="261"/>
      <c r="D112" s="259" t="s">
        <v>72</v>
      </c>
      <c r="E112" s="261"/>
      <c r="F112" s="259" t="s">
        <v>73</v>
      </c>
      <c r="G112" s="261"/>
    </row>
    <row r="113" spans="1:7" ht="15.75" hidden="1" thickBot="1">
      <c r="A113" s="23"/>
      <c r="B113" s="24" t="s">
        <v>35</v>
      </c>
      <c r="C113" s="24" t="s">
        <v>36</v>
      </c>
      <c r="D113" s="24" t="s">
        <v>35</v>
      </c>
      <c r="E113" s="24" t="s">
        <v>36</v>
      </c>
      <c r="F113" s="24" t="s">
        <v>35</v>
      </c>
      <c r="G113" s="24" t="s">
        <v>36</v>
      </c>
    </row>
    <row r="114" spans="1:7" ht="16.5" hidden="1" thickBot="1" thickTop="1">
      <c r="A114" s="19" t="s">
        <v>37</v>
      </c>
      <c r="B114" s="20">
        <v>10</v>
      </c>
      <c r="C114" s="20">
        <v>31.62</v>
      </c>
      <c r="D114" s="20">
        <v>4.64</v>
      </c>
      <c r="E114" s="20">
        <v>10</v>
      </c>
      <c r="F114" s="20">
        <v>3.16</v>
      </c>
      <c r="G114" s="20">
        <v>5.62</v>
      </c>
    </row>
    <row r="115" spans="1:7" ht="15.75" hidden="1" thickBot="1">
      <c r="A115" s="19" t="s">
        <v>38</v>
      </c>
      <c r="B115" s="20">
        <v>20</v>
      </c>
      <c r="C115" s="20">
        <v>63.25</v>
      </c>
      <c r="D115" s="20">
        <v>9.28</v>
      </c>
      <c r="E115" s="20">
        <v>20</v>
      </c>
      <c r="F115" s="20">
        <v>6.32</v>
      </c>
      <c r="G115" s="20">
        <v>11.25</v>
      </c>
    </row>
    <row r="116" spans="1:7" ht="15.75" hidden="1" thickBot="1">
      <c r="A116" s="19" t="s">
        <v>39</v>
      </c>
      <c r="B116" s="20">
        <v>30</v>
      </c>
      <c r="C116" s="20">
        <v>94.87</v>
      </c>
      <c r="D116" s="20">
        <v>13.92</v>
      </c>
      <c r="E116" s="20">
        <v>30</v>
      </c>
      <c r="F116" s="20">
        <v>9.49</v>
      </c>
      <c r="G116" s="20">
        <v>16.87</v>
      </c>
    </row>
    <row r="117" spans="1:7" ht="15.75" hidden="1" thickBot="1">
      <c r="A117" s="19">
        <v>4</v>
      </c>
      <c r="B117" s="20">
        <v>40</v>
      </c>
      <c r="C117" s="20">
        <v>126.49</v>
      </c>
      <c r="D117" s="20">
        <v>18.57</v>
      </c>
      <c r="E117" s="20">
        <v>40</v>
      </c>
      <c r="F117" s="20">
        <v>12.65</v>
      </c>
      <c r="G117" s="20">
        <v>22.49</v>
      </c>
    </row>
    <row r="118" spans="1:7" ht="15.75" hidden="1" thickBot="1">
      <c r="A118" s="19">
        <v>5</v>
      </c>
      <c r="B118" s="20">
        <v>50</v>
      </c>
      <c r="C118" s="20">
        <v>158.11</v>
      </c>
      <c r="D118" s="20">
        <v>23.21</v>
      </c>
      <c r="E118" s="20">
        <v>50</v>
      </c>
      <c r="F118" s="20">
        <v>15.81</v>
      </c>
      <c r="G118" s="20">
        <v>28.12</v>
      </c>
    </row>
    <row r="119" spans="1:7" ht="15.75" hidden="1" thickBot="1">
      <c r="A119" s="19">
        <v>6</v>
      </c>
      <c r="B119" s="20">
        <v>60</v>
      </c>
      <c r="C119" s="20">
        <v>189.74</v>
      </c>
      <c r="D119" s="20">
        <v>27.85</v>
      </c>
      <c r="E119" s="20">
        <v>60</v>
      </c>
      <c r="F119" s="20">
        <v>18.97</v>
      </c>
      <c r="G119" s="20">
        <v>33.74</v>
      </c>
    </row>
    <row r="120" spans="1:7" ht="15.75" hidden="1" thickBot="1">
      <c r="A120" s="19">
        <v>7</v>
      </c>
      <c r="B120" s="20">
        <v>70</v>
      </c>
      <c r="C120" s="20">
        <v>221.36</v>
      </c>
      <c r="D120" s="20">
        <v>32.49</v>
      </c>
      <c r="E120" s="20">
        <v>70</v>
      </c>
      <c r="F120" s="20">
        <v>22.14</v>
      </c>
      <c r="G120" s="20">
        <v>39.36</v>
      </c>
    </row>
    <row r="121" spans="1:7" ht="15.75" hidden="1" thickBot="1">
      <c r="A121" s="19">
        <v>8</v>
      </c>
      <c r="B121" s="20">
        <v>80</v>
      </c>
      <c r="C121" s="20">
        <v>252.98</v>
      </c>
      <c r="D121" s="20">
        <v>37.13</v>
      </c>
      <c r="E121" s="20">
        <v>80</v>
      </c>
      <c r="F121" s="20">
        <v>25.3</v>
      </c>
      <c r="G121" s="20">
        <v>44.99</v>
      </c>
    </row>
    <row r="122" spans="1:7" ht="15.75" hidden="1" thickBot="1">
      <c r="A122" s="19">
        <v>9</v>
      </c>
      <c r="B122" s="20">
        <v>90</v>
      </c>
      <c r="C122" s="20">
        <v>284.6</v>
      </c>
      <c r="D122" s="20">
        <v>41.77</v>
      </c>
      <c r="E122" s="20">
        <v>90</v>
      </c>
      <c r="F122" s="20">
        <v>28.46</v>
      </c>
      <c r="G122" s="20">
        <v>50.61</v>
      </c>
    </row>
    <row r="123" spans="1:7" ht="15.75" hidden="1" thickBot="1">
      <c r="A123" s="19">
        <v>10</v>
      </c>
      <c r="B123" s="20">
        <v>100</v>
      </c>
      <c r="C123" s="20">
        <v>316.23</v>
      </c>
      <c r="D123" s="20">
        <v>46.42</v>
      </c>
      <c r="E123" s="20">
        <v>100</v>
      </c>
      <c r="F123" s="20">
        <v>31.62</v>
      </c>
      <c r="G123" s="20">
        <v>56.23</v>
      </c>
    </row>
    <row r="124" spans="1:7" ht="15" hidden="1">
      <c r="A124" s="16"/>
      <c r="B124" s="15"/>
      <c r="C124" s="15"/>
      <c r="D124" s="15"/>
      <c r="E124" s="15"/>
      <c r="F124" s="15"/>
      <c r="G124" s="15"/>
    </row>
    <row r="125" spans="1:7" ht="18" hidden="1">
      <c r="A125" s="16" t="s">
        <v>74</v>
      </c>
      <c r="B125" s="15"/>
      <c r="C125" s="15"/>
      <c r="D125" s="15"/>
      <c r="E125" s="15"/>
      <c r="F125" s="15"/>
      <c r="G125" s="15"/>
    </row>
    <row r="126" spans="1:7" ht="15" hidden="1">
      <c r="A126" s="16"/>
      <c r="B126" s="15"/>
      <c r="C126" s="15"/>
      <c r="D126" s="15"/>
      <c r="E126" s="15"/>
      <c r="F126" s="15"/>
      <c r="G126" s="15"/>
    </row>
    <row r="127" spans="1:7" ht="18.75" hidden="1">
      <c r="A127" s="16"/>
      <c r="B127" s="25" t="s">
        <v>75</v>
      </c>
      <c r="C127" s="15"/>
      <c r="D127" s="15"/>
      <c r="E127" s="15"/>
      <c r="F127" s="15"/>
      <c r="G127" s="15"/>
    </row>
    <row r="128" spans="1:7" ht="15" hidden="1">
      <c r="A128" s="16"/>
      <c r="B128" s="15"/>
      <c r="C128" s="15"/>
      <c r="D128" s="15"/>
      <c r="E128" s="15"/>
      <c r="F128" s="15"/>
      <c r="G128" s="15"/>
    </row>
    <row r="129" spans="1:7" ht="15.75" hidden="1">
      <c r="A129" s="26" t="s">
        <v>40</v>
      </c>
      <c r="B129" s="25" t="s">
        <v>41</v>
      </c>
      <c r="C129" s="15"/>
      <c r="D129" s="15"/>
      <c r="E129" s="15"/>
      <c r="F129" s="15"/>
      <c r="G129" s="15"/>
    </row>
    <row r="130" spans="1:7" ht="15.75" hidden="1">
      <c r="A130" s="16"/>
      <c r="B130" s="15"/>
      <c r="C130" s="25">
        <v>1000</v>
      </c>
      <c r="D130" s="15"/>
      <c r="E130" s="15"/>
      <c r="F130" s="15"/>
      <c r="G130" s="15"/>
    </row>
    <row r="131" spans="1:43" ht="55.5" customHeight="1">
      <c r="A131" s="113" t="s">
        <v>76</v>
      </c>
      <c r="B131" s="44"/>
      <c r="C131" s="44"/>
      <c r="D131" s="44"/>
      <c r="E131" s="44"/>
      <c r="F131" s="44"/>
      <c r="G131" s="44"/>
      <c r="H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</row>
    <row r="132" spans="1:8" ht="53.25" customHeight="1" thickBot="1">
      <c r="A132" s="114" t="s">
        <v>53</v>
      </c>
      <c r="B132" s="195" t="s">
        <v>54</v>
      </c>
      <c r="C132" s="136" t="s">
        <v>77</v>
      </c>
      <c r="D132" s="136" t="s">
        <v>55</v>
      </c>
      <c r="E132" s="137" t="s">
        <v>56</v>
      </c>
      <c r="F132" s="137" t="s">
        <v>57</v>
      </c>
      <c r="G132" s="137" t="s">
        <v>58</v>
      </c>
      <c r="H132" s="27" t="s">
        <v>59</v>
      </c>
    </row>
    <row r="133" spans="1:8" ht="15" customHeight="1">
      <c r="A133" s="192" t="s">
        <v>153</v>
      </c>
      <c r="B133" s="207">
        <f>C80</f>
        <v>159999.99999999997</v>
      </c>
      <c r="C133" s="255">
        <v>0.01</v>
      </c>
      <c r="D133" s="224">
        <v>0.01</v>
      </c>
      <c r="E133" s="224">
        <v>1000000</v>
      </c>
      <c r="F133" s="225">
        <f>(B133*(1-C133)*(1-D133))/(E133*1000)</f>
        <v>0.00015681599999999997</v>
      </c>
      <c r="G133" s="224">
        <v>0.0001</v>
      </c>
      <c r="H133" s="223">
        <f>F133/G133</f>
        <v>1.5681599999999996</v>
      </c>
    </row>
    <row r="134" spans="1:8" ht="15" customHeight="1">
      <c r="A134" s="160" t="s">
        <v>154</v>
      </c>
      <c r="B134" s="208">
        <f aca="true" t="shared" si="14" ref="B134:B142">C81</f>
        <v>79999.99999999999</v>
      </c>
      <c r="C134" s="256"/>
      <c r="D134" s="226"/>
      <c r="E134" s="226"/>
      <c r="F134" s="227"/>
      <c r="G134" s="226"/>
      <c r="H134" s="115"/>
    </row>
    <row r="135" spans="1:8" ht="15" customHeight="1">
      <c r="A135" s="160" t="s">
        <v>155</v>
      </c>
      <c r="B135" s="208">
        <f t="shared" si="14"/>
        <v>64000</v>
      </c>
      <c r="C135" s="256"/>
      <c r="D135" s="226"/>
      <c r="E135" s="226"/>
      <c r="F135" s="227"/>
      <c r="G135" s="226"/>
      <c r="H135" s="115"/>
    </row>
    <row r="136" spans="1:8" ht="15" customHeight="1">
      <c r="A136" s="160" t="s">
        <v>156</v>
      </c>
      <c r="B136" s="208">
        <f t="shared" si="14"/>
        <v>79999.99999999999</v>
      </c>
      <c r="C136" s="256"/>
      <c r="D136" s="226"/>
      <c r="E136" s="226"/>
      <c r="F136" s="227"/>
      <c r="G136" s="226"/>
      <c r="H136" s="115"/>
    </row>
    <row r="137" spans="1:8" ht="15" customHeight="1">
      <c r="A137" s="160" t="s">
        <v>157</v>
      </c>
      <c r="B137" s="208">
        <f t="shared" si="14"/>
        <v>64000</v>
      </c>
      <c r="C137" s="256"/>
      <c r="D137" s="226"/>
      <c r="E137" s="226"/>
      <c r="F137" s="227"/>
      <c r="G137" s="226"/>
      <c r="H137" s="115"/>
    </row>
    <row r="138" spans="1:8" ht="15" customHeight="1">
      <c r="A138" s="160" t="s">
        <v>158</v>
      </c>
      <c r="B138" s="208">
        <f t="shared" si="14"/>
        <v>32000</v>
      </c>
      <c r="C138" s="256"/>
      <c r="D138" s="226"/>
      <c r="E138" s="226"/>
      <c r="F138" s="227"/>
      <c r="G138" s="226"/>
      <c r="H138" s="115"/>
    </row>
    <row r="139" spans="1:8" ht="15" customHeight="1">
      <c r="A139" s="160" t="s">
        <v>159</v>
      </c>
      <c r="B139" s="208">
        <f t="shared" si="14"/>
        <v>79999.99999999999</v>
      </c>
      <c r="C139" s="256">
        <v>0.01</v>
      </c>
      <c r="D139" s="226">
        <v>0.2</v>
      </c>
      <c r="E139" s="226">
        <v>1000000</v>
      </c>
      <c r="F139" s="227">
        <f aca="true" t="shared" si="15" ref="F139:F144">(B139*(1-C139)*(1-D139))/(E139*1000)</f>
        <v>6.335999999999999E-05</v>
      </c>
      <c r="G139" s="226">
        <v>0.002</v>
      </c>
      <c r="H139" s="115">
        <f aca="true" t="shared" si="16" ref="H139:H144">F139/G139</f>
        <v>0.03167999999999999</v>
      </c>
    </row>
    <row r="140" spans="1:8" ht="15" customHeight="1">
      <c r="A140" s="160" t="s">
        <v>160</v>
      </c>
      <c r="B140" s="208">
        <f t="shared" si="14"/>
        <v>32000</v>
      </c>
      <c r="C140" s="256">
        <v>0.99</v>
      </c>
      <c r="D140" s="226">
        <v>0.8</v>
      </c>
      <c r="E140" s="226">
        <v>1000000</v>
      </c>
      <c r="F140" s="227">
        <f t="shared" si="15"/>
        <v>6.400000000000004E-08</v>
      </c>
      <c r="G140" s="226">
        <v>0.005</v>
      </c>
      <c r="H140" s="115">
        <f t="shared" si="16"/>
        <v>1.2800000000000008E-05</v>
      </c>
    </row>
    <row r="141" spans="1:8" ht="15" customHeight="1">
      <c r="A141" s="160" t="s">
        <v>161</v>
      </c>
      <c r="B141" s="208">
        <f t="shared" si="14"/>
        <v>32000</v>
      </c>
      <c r="C141" s="256">
        <v>0.99</v>
      </c>
      <c r="D141" s="226">
        <v>0.8</v>
      </c>
      <c r="E141" s="226">
        <v>1000000</v>
      </c>
      <c r="F141" s="227">
        <f t="shared" si="15"/>
        <v>6.400000000000004E-08</v>
      </c>
      <c r="G141" s="226">
        <v>0.15</v>
      </c>
      <c r="H141" s="115">
        <f t="shared" si="16"/>
        <v>4.26666666666667E-07</v>
      </c>
    </row>
    <row r="142" spans="1:8" ht="15" customHeight="1">
      <c r="A142" s="160" t="s">
        <v>162</v>
      </c>
      <c r="B142" s="208">
        <f t="shared" si="14"/>
        <v>3200</v>
      </c>
      <c r="C142" s="256">
        <v>0.99</v>
      </c>
      <c r="D142" s="226">
        <v>0.8</v>
      </c>
      <c r="E142" s="226">
        <v>1000000</v>
      </c>
      <c r="F142" s="227">
        <f t="shared" si="15"/>
        <v>6.4000000000000035E-09</v>
      </c>
      <c r="G142" s="226">
        <v>3.4E-06</v>
      </c>
      <c r="H142" s="115">
        <f t="shared" si="16"/>
        <v>0.0018823529411764715</v>
      </c>
    </row>
    <row r="143" spans="1:8" ht="15" customHeight="1">
      <c r="A143" s="160" t="s">
        <v>163</v>
      </c>
      <c r="B143" s="208">
        <f>C90</f>
        <v>800</v>
      </c>
      <c r="C143" s="256">
        <v>0.99</v>
      </c>
      <c r="D143" s="226">
        <v>0.9</v>
      </c>
      <c r="E143" s="226">
        <v>1000000</v>
      </c>
      <c r="F143" s="227">
        <f t="shared" si="15"/>
        <v>8.000000000000004E-10</v>
      </c>
      <c r="G143" s="226">
        <v>2E-05</v>
      </c>
      <c r="H143" s="115">
        <f t="shared" si="16"/>
        <v>4.000000000000002E-05</v>
      </c>
    </row>
    <row r="144" spans="1:8" ht="15" customHeight="1" thickBot="1">
      <c r="A144" s="193" t="s">
        <v>201</v>
      </c>
      <c r="B144" s="209">
        <f>C91</f>
        <v>0</v>
      </c>
      <c r="C144" s="257">
        <v>0.99</v>
      </c>
      <c r="D144" s="228">
        <v>0.9</v>
      </c>
      <c r="E144" s="228">
        <v>1000000</v>
      </c>
      <c r="F144" s="229">
        <f t="shared" si="15"/>
        <v>0</v>
      </c>
      <c r="G144" s="228">
        <v>2E-05</v>
      </c>
      <c r="H144" s="116">
        <f t="shared" si="16"/>
        <v>0</v>
      </c>
    </row>
    <row r="145" spans="1:43" s="31" customFormat="1" ht="15">
      <c r="A145" s="43"/>
      <c r="B145" s="44"/>
      <c r="C145" s="44"/>
      <c r="D145" s="44"/>
      <c r="E145" s="44"/>
      <c r="F145" s="44"/>
      <c r="G145" s="44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1:43" s="31" customFormat="1" ht="15">
      <c r="A146" s="43"/>
      <c r="B146" s="44"/>
      <c r="C146" s="44"/>
      <c r="D146" s="44"/>
      <c r="E146" s="44"/>
      <c r="F146" s="44"/>
      <c r="G146" s="44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1:43" s="31" customFormat="1" ht="15">
      <c r="A147" s="43"/>
      <c r="B147" s="44"/>
      <c r="C147" s="44"/>
      <c r="D147" s="44"/>
      <c r="E147" s="44"/>
      <c r="F147" s="44"/>
      <c r="G147" s="44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1:43" s="31" customFormat="1" ht="15">
      <c r="A148" s="43"/>
      <c r="B148" s="44"/>
      <c r="C148" s="44"/>
      <c r="D148" s="44"/>
      <c r="E148" s="44"/>
      <c r="F148" s="44"/>
      <c r="G148" s="44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1:43" s="31" customFormat="1" ht="15">
      <c r="A149" s="43"/>
      <c r="B149" s="44"/>
      <c r="C149" s="44"/>
      <c r="D149" s="44"/>
      <c r="E149" s="44"/>
      <c r="F149" s="44"/>
      <c r="G149" s="44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1:43" s="31" customFormat="1" ht="15">
      <c r="A150" s="43"/>
      <c r="B150" s="44"/>
      <c r="C150" s="44"/>
      <c r="D150" s="44"/>
      <c r="E150" s="44"/>
      <c r="F150" s="44"/>
      <c r="G150" s="44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1:43" s="31" customFormat="1" ht="15">
      <c r="A151" s="43"/>
      <c r="B151" s="44"/>
      <c r="C151" s="44"/>
      <c r="D151" s="44"/>
      <c r="E151" s="44"/>
      <c r="F151" s="44"/>
      <c r="G151" s="44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1:43" s="31" customFormat="1" ht="15">
      <c r="A152" s="43"/>
      <c r="B152" s="44"/>
      <c r="C152" s="44"/>
      <c r="D152" s="44"/>
      <c r="E152" s="44"/>
      <c r="F152" s="44"/>
      <c r="G152" s="44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1:43" s="31" customFormat="1" ht="15">
      <c r="A153" s="43"/>
      <c r="B153" s="44"/>
      <c r="C153" s="44"/>
      <c r="D153" s="44"/>
      <c r="E153" s="44"/>
      <c r="F153" s="44"/>
      <c r="G153" s="44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1:43" s="31" customFormat="1" ht="15">
      <c r="A154" s="43"/>
      <c r="B154" s="44"/>
      <c r="C154" s="44"/>
      <c r="D154" s="44"/>
      <c r="E154" s="44"/>
      <c r="F154" s="44"/>
      <c r="G154" s="4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1:43" s="31" customFormat="1" ht="15">
      <c r="A155" s="43"/>
      <c r="B155" s="44"/>
      <c r="C155" s="44"/>
      <c r="D155" s="44"/>
      <c r="E155" s="44"/>
      <c r="F155" s="44"/>
      <c r="G155" s="44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1:43" s="31" customFormat="1" ht="15">
      <c r="A156" s="43"/>
      <c r="B156" s="44"/>
      <c r="C156" s="44"/>
      <c r="D156" s="44"/>
      <c r="E156" s="44"/>
      <c r="F156" s="44"/>
      <c r="G156" s="44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1:43" s="31" customFormat="1" ht="15">
      <c r="A157" s="43"/>
      <c r="B157" s="44"/>
      <c r="C157" s="44"/>
      <c r="D157" s="44"/>
      <c r="E157" s="44"/>
      <c r="F157" s="44"/>
      <c r="G157" s="44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1:43" s="31" customFormat="1" ht="15">
      <c r="A158" s="43"/>
      <c r="B158" s="44"/>
      <c r="C158" s="44"/>
      <c r="D158" s="44"/>
      <c r="E158" s="44"/>
      <c r="F158" s="44"/>
      <c r="G158" s="44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1:43" s="31" customFormat="1" ht="15">
      <c r="A159" s="43"/>
      <c r="B159" s="44"/>
      <c r="C159" s="44"/>
      <c r="D159" s="44"/>
      <c r="E159" s="44"/>
      <c r="F159" s="44"/>
      <c r="G159" s="44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1:7" s="31" customFormat="1" ht="15">
      <c r="A160" s="43"/>
      <c r="B160" s="44"/>
      <c r="C160" s="44"/>
      <c r="D160" s="44"/>
      <c r="E160" s="44"/>
      <c r="F160" s="44"/>
      <c r="G160" s="44"/>
    </row>
    <row r="161" spans="1:7" s="31" customFormat="1" ht="15">
      <c r="A161" s="43"/>
      <c r="B161" s="44"/>
      <c r="C161" s="44"/>
      <c r="D161" s="44"/>
      <c r="E161" s="44"/>
      <c r="F161" s="44"/>
      <c r="G161" s="44"/>
    </row>
    <row r="162" spans="1:7" s="31" customFormat="1" ht="15">
      <c r="A162" s="43"/>
      <c r="B162" s="44"/>
      <c r="C162" s="44"/>
      <c r="D162" s="44"/>
      <c r="E162" s="44"/>
      <c r="F162" s="44"/>
      <c r="G162" s="44"/>
    </row>
    <row r="163" spans="1:7" s="31" customFormat="1" ht="15">
      <c r="A163" s="43"/>
      <c r="B163" s="44"/>
      <c r="C163" s="44"/>
      <c r="D163" s="44"/>
      <c r="E163" s="44"/>
      <c r="F163" s="44"/>
      <c r="G163" s="44"/>
    </row>
    <row r="164" spans="1:7" s="31" customFormat="1" ht="15">
      <c r="A164" s="43"/>
      <c r="B164" s="44"/>
      <c r="C164" s="44"/>
      <c r="D164" s="44"/>
      <c r="E164" s="44"/>
      <c r="F164" s="44"/>
      <c r="G164" s="44"/>
    </row>
    <row r="165" spans="1:7" s="31" customFormat="1" ht="15">
      <c r="A165" s="43"/>
      <c r="B165" s="44"/>
      <c r="C165" s="44"/>
      <c r="D165" s="44"/>
      <c r="E165" s="44"/>
      <c r="F165" s="44"/>
      <c r="G165" s="44"/>
    </row>
    <row r="166" spans="1:7" s="31" customFormat="1" ht="15">
      <c r="A166" s="43"/>
      <c r="B166" s="44"/>
      <c r="C166" s="44"/>
      <c r="D166" s="44"/>
      <c r="E166" s="44"/>
      <c r="F166" s="44"/>
      <c r="G166" s="44"/>
    </row>
    <row r="167" spans="1:7" s="31" customFormat="1" ht="15">
      <c r="A167" s="43"/>
      <c r="B167" s="44"/>
      <c r="C167" s="44"/>
      <c r="D167" s="44"/>
      <c r="E167" s="44"/>
      <c r="F167" s="44"/>
      <c r="G167" s="44"/>
    </row>
    <row r="168" spans="1:7" s="31" customFormat="1" ht="15">
      <c r="A168" s="43"/>
      <c r="B168" s="44"/>
      <c r="C168" s="44"/>
      <c r="D168" s="44"/>
      <c r="E168" s="44"/>
      <c r="F168" s="44"/>
      <c r="G168" s="44"/>
    </row>
    <row r="169" spans="1:7" s="31" customFormat="1" ht="15">
      <c r="A169" s="43"/>
      <c r="B169" s="44"/>
      <c r="C169" s="44"/>
      <c r="D169" s="44"/>
      <c r="E169" s="44"/>
      <c r="F169" s="44"/>
      <c r="G169" s="44"/>
    </row>
    <row r="170" spans="1:7" s="31" customFormat="1" ht="15">
      <c r="A170" s="43"/>
      <c r="B170" s="44"/>
      <c r="C170" s="44"/>
      <c r="D170" s="44"/>
      <c r="E170" s="44"/>
      <c r="F170" s="44"/>
      <c r="G170" s="44"/>
    </row>
    <row r="171" spans="1:7" s="31" customFormat="1" ht="15">
      <c r="A171" s="43"/>
      <c r="B171" s="44"/>
      <c r="C171" s="44"/>
      <c r="D171" s="44"/>
      <c r="E171" s="44"/>
      <c r="F171" s="44"/>
      <c r="G171" s="44"/>
    </row>
    <row r="172" spans="1:7" s="31" customFormat="1" ht="15">
      <c r="A172" s="43"/>
      <c r="B172" s="44"/>
      <c r="C172" s="44"/>
      <c r="D172" s="44"/>
      <c r="E172" s="44"/>
      <c r="F172" s="44"/>
      <c r="G172" s="44"/>
    </row>
    <row r="173" spans="1:7" s="31" customFormat="1" ht="15">
      <c r="A173" s="43"/>
      <c r="B173" s="44"/>
      <c r="C173" s="44"/>
      <c r="D173" s="44"/>
      <c r="E173" s="44"/>
      <c r="F173" s="44"/>
      <c r="G173" s="44"/>
    </row>
    <row r="174" spans="1:7" s="31" customFormat="1" ht="15">
      <c r="A174" s="43"/>
      <c r="B174" s="44"/>
      <c r="C174" s="44"/>
      <c r="D174" s="44"/>
      <c r="E174" s="44"/>
      <c r="F174" s="44"/>
      <c r="G174" s="44"/>
    </row>
    <row r="175" spans="1:7" s="31" customFormat="1" ht="15">
      <c r="A175" s="43"/>
      <c r="B175" s="44"/>
      <c r="C175" s="44"/>
      <c r="D175" s="44"/>
      <c r="E175" s="44"/>
      <c r="F175" s="44"/>
      <c r="G175" s="44"/>
    </row>
    <row r="176" spans="1:7" s="31" customFormat="1" ht="15">
      <c r="A176" s="43"/>
      <c r="B176" s="44"/>
      <c r="C176" s="44"/>
      <c r="D176" s="44"/>
      <c r="E176" s="44"/>
      <c r="F176" s="44"/>
      <c r="G176" s="44"/>
    </row>
    <row r="177" spans="1:7" s="31" customFormat="1" ht="15">
      <c r="A177" s="43"/>
      <c r="B177" s="44"/>
      <c r="C177" s="44"/>
      <c r="D177" s="44"/>
      <c r="E177" s="44"/>
      <c r="F177" s="44"/>
      <c r="G177" s="44"/>
    </row>
    <row r="178" spans="1:7" s="31" customFormat="1" ht="15">
      <c r="A178" s="43"/>
      <c r="B178" s="44"/>
      <c r="C178" s="44"/>
      <c r="D178" s="44"/>
      <c r="E178" s="44"/>
      <c r="F178" s="44"/>
      <c r="G178" s="44"/>
    </row>
    <row r="179" spans="1:7" s="31" customFormat="1" ht="15">
      <c r="A179" s="43"/>
      <c r="B179" s="44"/>
      <c r="C179" s="44"/>
      <c r="D179" s="44"/>
      <c r="E179" s="44"/>
      <c r="F179" s="44"/>
      <c r="G179" s="44"/>
    </row>
    <row r="180" spans="1:7" s="31" customFormat="1" ht="15">
      <c r="A180" s="43"/>
      <c r="B180" s="44"/>
      <c r="C180" s="44"/>
      <c r="D180" s="44"/>
      <c r="E180" s="44"/>
      <c r="F180" s="44"/>
      <c r="G180" s="44"/>
    </row>
    <row r="181" spans="1:7" s="31" customFormat="1" ht="15">
      <c r="A181" s="43"/>
      <c r="B181" s="44"/>
      <c r="C181" s="44"/>
      <c r="D181" s="44"/>
      <c r="E181" s="44"/>
      <c r="F181" s="44"/>
      <c r="G181" s="44"/>
    </row>
    <row r="182" spans="1:7" ht="15">
      <c r="A182" s="16"/>
      <c r="B182" s="15"/>
      <c r="C182" s="15"/>
      <c r="D182" s="15"/>
      <c r="E182" s="15"/>
      <c r="F182" s="15"/>
      <c r="G182" s="15"/>
    </row>
    <row r="183" spans="1:7" ht="15">
      <c r="A183" s="16"/>
      <c r="B183" s="15"/>
      <c r="C183" s="15"/>
      <c r="D183" s="15"/>
      <c r="E183" s="15"/>
      <c r="F183" s="15"/>
      <c r="G183" s="15"/>
    </row>
    <row r="184" spans="1:7" ht="15">
      <c r="A184" s="16"/>
      <c r="B184" s="15"/>
      <c r="C184" s="15"/>
      <c r="D184" s="15"/>
      <c r="E184" s="15"/>
      <c r="F184" s="15"/>
      <c r="G184" s="15"/>
    </row>
    <row r="185" spans="1:7" ht="15">
      <c r="A185" s="16"/>
      <c r="B185" s="15"/>
      <c r="C185" s="15"/>
      <c r="D185" s="15"/>
      <c r="E185" s="15"/>
      <c r="F185" s="15"/>
      <c r="G185" s="15"/>
    </row>
    <row r="186" spans="1:7" ht="15">
      <c r="A186" s="16"/>
      <c r="B186" s="15"/>
      <c r="C186" s="15"/>
      <c r="D186" s="15"/>
      <c r="E186" s="15"/>
      <c r="F186" s="15"/>
      <c r="G186" s="15"/>
    </row>
    <row r="187" spans="1:7" ht="15">
      <c r="A187" s="16"/>
      <c r="B187" s="15"/>
      <c r="C187" s="15"/>
      <c r="D187" s="15"/>
      <c r="E187" s="15"/>
      <c r="F187" s="15"/>
      <c r="G187" s="15"/>
    </row>
    <row r="188" spans="1:7" ht="15">
      <c r="A188" s="16"/>
      <c r="B188" s="15"/>
      <c r="C188" s="15"/>
      <c r="D188" s="15"/>
      <c r="E188" s="15"/>
      <c r="F188" s="15"/>
      <c r="G188" s="15"/>
    </row>
    <row r="189" spans="1:7" ht="15">
      <c r="A189" s="16"/>
      <c r="B189" s="15"/>
      <c r="C189" s="15"/>
      <c r="D189" s="15"/>
      <c r="E189" s="15"/>
      <c r="F189" s="15"/>
      <c r="G189" s="15"/>
    </row>
    <row r="190" spans="1:7" ht="15">
      <c r="A190" s="16"/>
      <c r="B190" s="15"/>
      <c r="C190" s="15"/>
      <c r="D190" s="15"/>
      <c r="E190" s="15"/>
      <c r="F190" s="15"/>
      <c r="G190" s="15"/>
    </row>
    <row r="191" spans="1:7" ht="15">
      <c r="A191" s="16"/>
      <c r="B191" s="15"/>
      <c r="C191" s="15"/>
      <c r="D191" s="15"/>
      <c r="E191" s="15"/>
      <c r="F191" s="15"/>
      <c r="G191" s="15"/>
    </row>
    <row r="192" spans="1:7" ht="15">
      <c r="A192" s="16"/>
      <c r="B192" s="15"/>
      <c r="C192" s="15"/>
      <c r="D192" s="15"/>
      <c r="E192" s="15"/>
      <c r="F192" s="15"/>
      <c r="G192" s="15"/>
    </row>
    <row r="193" spans="1:7" ht="15">
      <c r="A193" s="16"/>
      <c r="B193" s="15"/>
      <c r="C193" s="15"/>
      <c r="D193" s="15"/>
      <c r="E193" s="15"/>
      <c r="F193" s="15"/>
      <c r="G193" s="15"/>
    </row>
    <row r="194" spans="1:7" ht="15">
      <c r="A194" s="16"/>
      <c r="B194" s="15"/>
      <c r="C194" s="15"/>
      <c r="D194" s="15"/>
      <c r="E194" s="15"/>
      <c r="F194" s="15"/>
      <c r="G194" s="15"/>
    </row>
    <row r="195" spans="1:7" ht="15">
      <c r="A195" s="16"/>
      <c r="B195" s="15"/>
      <c r="C195" s="15"/>
      <c r="D195" s="15"/>
      <c r="E195" s="15"/>
      <c r="F195" s="15"/>
      <c r="G195" s="15"/>
    </row>
    <row r="196" spans="1:7" ht="15">
      <c r="A196" s="16"/>
      <c r="B196" s="15"/>
      <c r="C196" s="15"/>
      <c r="D196" s="15"/>
      <c r="E196" s="15"/>
      <c r="F196" s="15"/>
      <c r="G196" s="15"/>
    </row>
    <row r="197" spans="1:7" ht="15">
      <c r="A197" s="16"/>
      <c r="B197" s="15"/>
      <c r="C197" s="15"/>
      <c r="D197" s="15"/>
      <c r="E197" s="15"/>
      <c r="F197" s="15"/>
      <c r="G197" s="15"/>
    </row>
    <row r="198" spans="1:7" ht="15">
      <c r="A198" s="16"/>
      <c r="B198" s="15"/>
      <c r="C198" s="15"/>
      <c r="D198" s="15"/>
      <c r="E198" s="15"/>
      <c r="F198" s="15"/>
      <c r="G198" s="15"/>
    </row>
    <row r="199" spans="1:7" ht="15">
      <c r="A199" s="16"/>
      <c r="B199" s="15"/>
      <c r="C199" s="15"/>
      <c r="D199" s="15"/>
      <c r="E199" s="15"/>
      <c r="F199" s="15"/>
      <c r="G199" s="15"/>
    </row>
    <row r="200" spans="1:7" ht="15">
      <c r="A200" s="16"/>
      <c r="B200" s="15"/>
      <c r="C200" s="15"/>
      <c r="D200" s="15"/>
      <c r="E200" s="15"/>
      <c r="F200" s="15"/>
      <c r="G200" s="15"/>
    </row>
    <row r="201" spans="1:7" ht="15">
      <c r="A201" s="16"/>
      <c r="B201" s="15"/>
      <c r="C201" s="15"/>
      <c r="D201" s="15"/>
      <c r="E201" s="15"/>
      <c r="F201" s="15"/>
      <c r="G201" s="15"/>
    </row>
    <row r="202" spans="1:7" ht="15">
      <c r="A202" s="16"/>
      <c r="B202" s="15"/>
      <c r="C202" s="15"/>
      <c r="D202" s="15"/>
      <c r="E202" s="15"/>
      <c r="F202" s="15"/>
      <c r="G202" s="15"/>
    </row>
    <row r="203" spans="1:7" ht="15">
      <c r="A203" s="16"/>
      <c r="B203" s="15"/>
      <c r="C203" s="15"/>
      <c r="D203" s="15"/>
      <c r="E203" s="15"/>
      <c r="F203" s="15"/>
      <c r="G203" s="15"/>
    </row>
    <row r="204" spans="1:7" ht="15">
      <c r="A204" s="16"/>
      <c r="B204" s="15"/>
      <c r="C204" s="15"/>
      <c r="D204" s="15"/>
      <c r="E204" s="15"/>
      <c r="F204" s="15"/>
      <c r="G204" s="15"/>
    </row>
    <row r="205" spans="1:7" ht="15">
      <c r="A205" s="16"/>
      <c r="B205" s="15"/>
      <c r="C205" s="15"/>
      <c r="D205" s="15"/>
      <c r="E205" s="15"/>
      <c r="F205" s="15"/>
      <c r="G205" s="15"/>
    </row>
    <row r="206" spans="1:7" ht="15">
      <c r="A206" s="16"/>
      <c r="B206" s="15"/>
      <c r="C206" s="15"/>
      <c r="D206" s="15"/>
      <c r="E206" s="15"/>
      <c r="F206" s="15"/>
      <c r="G206" s="15"/>
    </row>
    <row r="207" spans="1:7" ht="15">
      <c r="A207" s="16"/>
      <c r="B207" s="15"/>
      <c r="C207" s="15"/>
      <c r="D207" s="15"/>
      <c r="E207" s="15"/>
      <c r="F207" s="15"/>
      <c r="G207" s="15"/>
    </row>
    <row r="208" spans="1:7" ht="15">
      <c r="A208" s="16"/>
      <c r="B208" s="15"/>
      <c r="C208" s="15"/>
      <c r="D208" s="15"/>
      <c r="E208" s="15"/>
      <c r="F208" s="15"/>
      <c r="G208" s="15"/>
    </row>
    <row r="209" spans="1:7" ht="15">
      <c r="A209" s="16"/>
      <c r="B209" s="15"/>
      <c r="C209" s="15"/>
      <c r="D209" s="15"/>
      <c r="E209" s="15"/>
      <c r="F209" s="15"/>
      <c r="G209" s="15"/>
    </row>
    <row r="210" spans="1:7" ht="15">
      <c r="A210" s="16"/>
      <c r="B210" s="15"/>
      <c r="C210" s="15"/>
      <c r="D210" s="15"/>
      <c r="E210" s="15"/>
      <c r="F210" s="15"/>
      <c r="G210" s="15"/>
    </row>
    <row r="211" spans="1:7" ht="15">
      <c r="A211" s="16"/>
      <c r="B211" s="15"/>
      <c r="C211" s="15"/>
      <c r="D211" s="15"/>
      <c r="E211" s="15"/>
      <c r="F211" s="15"/>
      <c r="G211" s="15"/>
    </row>
    <row r="212" spans="1:7" ht="15">
      <c r="A212" s="16"/>
      <c r="B212" s="15"/>
      <c r="C212" s="15"/>
      <c r="D212" s="15"/>
      <c r="E212" s="15"/>
      <c r="F212" s="15"/>
      <c r="G212" s="15"/>
    </row>
    <row r="213" spans="1:7" ht="15">
      <c r="A213" s="16"/>
      <c r="B213" s="15"/>
      <c r="C213" s="15"/>
      <c r="D213" s="15"/>
      <c r="E213" s="15"/>
      <c r="F213" s="15"/>
      <c r="G213" s="15"/>
    </row>
    <row r="214" spans="1:7" ht="15">
      <c r="A214" s="16"/>
      <c r="B214" s="15"/>
      <c r="C214" s="15"/>
      <c r="D214" s="15"/>
      <c r="E214" s="15"/>
      <c r="F214" s="15"/>
      <c r="G214" s="15"/>
    </row>
    <row r="215" spans="1:7" ht="15">
      <c r="A215" s="16"/>
      <c r="B215" s="15"/>
      <c r="C215" s="15"/>
      <c r="D215" s="15"/>
      <c r="E215" s="15"/>
      <c r="F215" s="15"/>
      <c r="G215" s="15"/>
    </row>
    <row r="216" spans="1:7" ht="15">
      <c r="A216" s="16"/>
      <c r="B216" s="15"/>
      <c r="C216" s="15"/>
      <c r="D216" s="15"/>
      <c r="E216" s="15"/>
      <c r="F216" s="15"/>
      <c r="G216" s="15"/>
    </row>
    <row r="217" spans="1:7" ht="15">
      <c r="A217" s="16"/>
      <c r="B217" s="15"/>
      <c r="C217" s="15"/>
      <c r="D217" s="15"/>
      <c r="E217" s="15"/>
      <c r="F217" s="15"/>
      <c r="G217" s="15"/>
    </row>
    <row r="218" spans="1:7" ht="15">
      <c r="A218" s="16"/>
      <c r="B218" s="15"/>
      <c r="C218" s="15"/>
      <c r="D218" s="15"/>
      <c r="E218" s="15"/>
      <c r="F218" s="15"/>
      <c r="G218" s="15"/>
    </row>
    <row r="219" spans="1:7" ht="15">
      <c r="A219" s="16"/>
      <c r="B219" s="15"/>
      <c r="C219" s="15"/>
      <c r="D219" s="15"/>
      <c r="E219" s="15"/>
      <c r="F219" s="15"/>
      <c r="G219" s="15"/>
    </row>
    <row r="220" spans="1:7" ht="15">
      <c r="A220" s="16"/>
      <c r="B220" s="15"/>
      <c r="C220" s="15"/>
      <c r="D220" s="15"/>
      <c r="E220" s="15"/>
      <c r="F220" s="15"/>
      <c r="G220" s="15"/>
    </row>
    <row r="221" spans="1:7" ht="15">
      <c r="A221" s="16"/>
      <c r="B221" s="15"/>
      <c r="C221" s="15"/>
      <c r="D221" s="15"/>
      <c r="E221" s="15"/>
      <c r="F221" s="15"/>
      <c r="G221" s="15"/>
    </row>
    <row r="222" spans="1:7" ht="15">
      <c r="A222" s="16"/>
      <c r="B222" s="15"/>
      <c r="C222" s="15"/>
      <c r="D222" s="15"/>
      <c r="E222" s="15"/>
      <c r="F222" s="15"/>
      <c r="G222" s="15"/>
    </row>
    <row r="223" spans="1:7" ht="15">
      <c r="A223" s="16"/>
      <c r="B223" s="15"/>
      <c r="C223" s="15"/>
      <c r="D223" s="15"/>
      <c r="E223" s="15"/>
      <c r="F223" s="15"/>
      <c r="G223" s="15"/>
    </row>
    <row r="224" spans="1:7" ht="15">
      <c r="A224" s="16"/>
      <c r="B224" s="15"/>
      <c r="C224" s="15"/>
      <c r="D224" s="15"/>
      <c r="E224" s="15"/>
      <c r="F224" s="15"/>
      <c r="G224" s="15"/>
    </row>
    <row r="225" spans="1:7" ht="15">
      <c r="A225" s="16"/>
      <c r="B225" s="15"/>
      <c r="C225" s="15"/>
      <c r="D225" s="15"/>
      <c r="E225" s="15"/>
      <c r="F225" s="15"/>
      <c r="G225" s="15"/>
    </row>
    <row r="226" spans="1:7" ht="15">
      <c r="A226" s="16"/>
      <c r="B226" s="15"/>
      <c r="C226" s="15"/>
      <c r="D226" s="15"/>
      <c r="E226" s="15"/>
      <c r="F226" s="15"/>
      <c r="G226" s="15"/>
    </row>
    <row r="227" spans="1:7" ht="15">
      <c r="A227" s="16"/>
      <c r="B227" s="15"/>
      <c r="C227" s="15"/>
      <c r="D227" s="15"/>
      <c r="E227" s="15"/>
      <c r="F227" s="15"/>
      <c r="G227" s="15"/>
    </row>
    <row r="228" spans="1:7" ht="15">
      <c r="A228" s="16"/>
      <c r="B228" s="15"/>
      <c r="C228" s="15"/>
      <c r="D228" s="15"/>
      <c r="E228" s="15"/>
      <c r="F228" s="15"/>
      <c r="G228" s="15"/>
    </row>
    <row r="229" spans="1:7" ht="15">
      <c r="A229" s="16"/>
      <c r="B229" s="15"/>
      <c r="C229" s="15"/>
      <c r="D229" s="15"/>
      <c r="E229" s="15"/>
      <c r="F229" s="15"/>
      <c r="G229" s="15"/>
    </row>
  </sheetData>
  <mergeCells count="6">
    <mergeCell ref="C44:D44"/>
    <mergeCell ref="F44:G44"/>
    <mergeCell ref="B111:G111"/>
    <mergeCell ref="B112:C112"/>
    <mergeCell ref="D112:E112"/>
    <mergeCell ref="F112:G112"/>
  </mergeCells>
  <printOptions/>
  <pageMargins left="0.7086614173228347" right="0.4330708661417323" top="0.5511811023622047" bottom="0.5511811023622047" header="0.31496062992125984" footer="0.31496062992125984"/>
  <pageSetup fitToHeight="5" horizontalDpi="600" verticalDpi="600" orientation="landscape" scale="46" r:id="rId4"/>
  <drawing r:id="rId3"/>
  <legacyDrawing r:id="rId2"/>
  <oleObjects>
    <oleObject progId="Equation.3" shapeId="152113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2:AQ213"/>
  <sheetViews>
    <sheetView zoomScale="75" zoomScaleNormal="75" zoomScaleSheetLayoutView="75" workbookViewId="0" topLeftCell="A24">
      <selection activeCell="B51" sqref="B51"/>
    </sheetView>
  </sheetViews>
  <sheetFormatPr defaultColWidth="11.421875" defaultRowHeight="12.75"/>
  <cols>
    <col min="1" max="1" width="35.57421875" style="0" customWidth="1"/>
    <col min="2" max="2" width="26.28125" style="9" customWidth="1"/>
    <col min="3" max="6" width="27.421875" style="9" customWidth="1"/>
    <col min="7" max="7" width="26.28125" style="9" customWidth="1"/>
    <col min="8" max="8" width="14.421875" style="0" bestFit="1" customWidth="1"/>
    <col min="9" max="30" width="11.421875" style="31" customWidth="1"/>
  </cols>
  <sheetData>
    <row r="1" ht="12.75" hidden="1"/>
    <row r="2" ht="15.75" customHeight="1" hidden="1">
      <c r="E2" s="10" t="s">
        <v>12</v>
      </c>
    </row>
    <row r="3" spans="5:6" ht="19.5" customHeight="1" hidden="1">
      <c r="E3" s="6" t="s">
        <v>61</v>
      </c>
      <c r="F3" s="6">
        <v>0.049033</v>
      </c>
    </row>
    <row r="4" spans="5:6" ht="15" customHeight="1" hidden="1">
      <c r="E4" s="6" t="s">
        <v>8</v>
      </c>
      <c r="F4" s="6">
        <v>0.039999</v>
      </c>
    </row>
    <row r="5" spans="5:6" ht="19.5" customHeight="1" hidden="1">
      <c r="E5" s="6" t="s">
        <v>62</v>
      </c>
      <c r="F5" s="6">
        <v>0.156105</v>
      </c>
    </row>
    <row r="6" ht="12.75" customHeight="1" hidden="1"/>
    <row r="7" ht="15.75" customHeight="1" hidden="1">
      <c r="A7" s="1" t="s">
        <v>5</v>
      </c>
    </row>
    <row r="8" ht="15.75" customHeight="1" hidden="1">
      <c r="D8" s="2" t="s">
        <v>13</v>
      </c>
    </row>
    <row r="9" spans="1:30" s="4" customFormat="1" ht="35.25" customHeight="1" hidden="1">
      <c r="A9" s="3" t="s">
        <v>4</v>
      </c>
      <c r="B9" s="3" t="s">
        <v>2</v>
      </c>
      <c r="C9" s="3" t="s">
        <v>3</v>
      </c>
      <c r="D9" s="5" t="s">
        <v>6</v>
      </c>
      <c r="E9" s="3" t="s">
        <v>11</v>
      </c>
      <c r="F9" s="3" t="s">
        <v>9</v>
      </c>
      <c r="G9" s="3" t="s">
        <v>10</v>
      </c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</row>
    <row r="10" spans="1:7" ht="15" customHeight="1" hidden="1">
      <c r="A10" s="6" t="s">
        <v>0</v>
      </c>
      <c r="B10" s="6">
        <v>150</v>
      </c>
      <c r="C10" s="6" t="s">
        <v>63</v>
      </c>
      <c r="D10" s="7">
        <v>0.15</v>
      </c>
      <c r="E10" s="8">
        <f>B10*D10</f>
        <v>22.5</v>
      </c>
      <c r="F10" s="6">
        <f>E10*F3</f>
        <v>1.1032425</v>
      </c>
      <c r="G10" s="6" t="s">
        <v>50</v>
      </c>
    </row>
    <row r="11" spans="1:7" ht="15" customHeight="1" hidden="1">
      <c r="A11" s="6" t="s">
        <v>1</v>
      </c>
      <c r="B11" s="6">
        <v>50</v>
      </c>
      <c r="C11" s="6" t="s">
        <v>64</v>
      </c>
      <c r="D11" s="7">
        <v>0.3</v>
      </c>
      <c r="E11" s="8">
        <f>B11*D11</f>
        <v>15</v>
      </c>
      <c r="F11" s="6">
        <f>E11*F4</f>
        <v>0.599985</v>
      </c>
      <c r="G11" s="6" t="s">
        <v>8</v>
      </c>
    </row>
    <row r="12" spans="4:5" ht="12.75" customHeight="1" hidden="1">
      <c r="D12" s="11"/>
      <c r="E12" s="12"/>
    </row>
    <row r="13" spans="2:7" s="83" customFormat="1" ht="12.75" customHeight="1" hidden="1">
      <c r="B13" s="131"/>
      <c r="C13" s="131"/>
      <c r="D13" s="131"/>
      <c r="E13" s="132"/>
      <c r="F13" s="131"/>
      <c r="G13" s="131"/>
    </row>
    <row r="14" spans="2:7" s="83" customFormat="1" ht="12.75" customHeight="1" hidden="1">
      <c r="B14" s="131"/>
      <c r="C14" s="131"/>
      <c r="D14" s="131"/>
      <c r="E14" s="132"/>
      <c r="F14" s="131"/>
      <c r="G14" s="131"/>
    </row>
    <row r="15" spans="1:7" s="83" customFormat="1" ht="15.75" customHeight="1" hidden="1">
      <c r="A15" s="133"/>
      <c r="B15" s="131"/>
      <c r="C15" s="131"/>
      <c r="D15" s="131"/>
      <c r="E15" s="132"/>
      <c r="F15" s="131"/>
      <c r="G15" s="131"/>
    </row>
    <row r="16" spans="1:7" s="83" customFormat="1" ht="15" customHeight="1" hidden="1">
      <c r="A16" s="45"/>
      <c r="B16" s="45"/>
      <c r="C16" s="45"/>
      <c r="D16" s="45"/>
      <c r="E16" s="134"/>
      <c r="F16" s="45"/>
      <c r="G16" s="45"/>
    </row>
    <row r="17" spans="1:7" s="83" customFormat="1" ht="15" customHeight="1" hidden="1">
      <c r="A17" s="45"/>
      <c r="B17" s="45"/>
      <c r="C17" s="45"/>
      <c r="D17" s="45"/>
      <c r="E17" s="134"/>
      <c r="F17" s="45"/>
      <c r="G17" s="45"/>
    </row>
    <row r="18" spans="1:7" s="83" customFormat="1" ht="15" customHeight="1">
      <c r="A18" s="45"/>
      <c r="B18" s="45"/>
      <c r="C18" s="45"/>
      <c r="D18" s="45"/>
      <c r="E18" s="134"/>
      <c r="F18" s="45"/>
      <c r="G18" s="45"/>
    </row>
    <row r="19" spans="1:7" s="83" customFormat="1" ht="15" customHeight="1">
      <c r="A19" s="211" t="s">
        <v>205</v>
      </c>
      <c r="B19" s="45"/>
      <c r="C19" s="45"/>
      <c r="D19" s="45"/>
      <c r="E19" s="134"/>
      <c r="F19" s="45"/>
      <c r="G19" s="45"/>
    </row>
    <row r="20" spans="1:7" s="83" customFormat="1" ht="15" customHeight="1">
      <c r="A20" s="45"/>
      <c r="B20" s="45"/>
      <c r="C20" s="45"/>
      <c r="D20" s="45"/>
      <c r="E20" s="134"/>
      <c r="F20" s="45"/>
      <c r="G20" s="45"/>
    </row>
    <row r="21" spans="1:7" s="83" customFormat="1" ht="15" customHeight="1">
      <c r="A21" s="45"/>
      <c r="B21" s="45"/>
      <c r="C21" s="45"/>
      <c r="D21" s="45"/>
      <c r="E21" s="134"/>
      <c r="F21" s="45"/>
      <c r="G21" s="45"/>
    </row>
    <row r="22" spans="1:7" s="83" customFormat="1" ht="15" customHeight="1">
      <c r="A22" s="45"/>
      <c r="B22" s="45"/>
      <c r="C22" s="45"/>
      <c r="D22" s="45"/>
      <c r="E22" s="134"/>
      <c r="F22" s="45"/>
      <c r="G22" s="45"/>
    </row>
    <row r="23" spans="2:7" s="83" customFormat="1" ht="12.75" customHeight="1">
      <c r="B23" s="131"/>
      <c r="C23" s="131"/>
      <c r="D23" s="131"/>
      <c r="E23" s="131"/>
      <c r="F23" s="131"/>
      <c r="G23" s="131"/>
    </row>
    <row r="24" spans="2:7" s="83" customFormat="1" ht="12.75">
      <c r="B24" s="131"/>
      <c r="C24" s="131"/>
      <c r="D24" s="131"/>
      <c r="E24" s="131"/>
      <c r="F24" s="131"/>
      <c r="G24" s="131"/>
    </row>
    <row r="25" spans="1:8" ht="12.75">
      <c r="A25" s="31"/>
      <c r="B25" s="32"/>
      <c r="C25" s="32"/>
      <c r="D25" s="32" t="s">
        <v>7</v>
      </c>
      <c r="E25" s="32"/>
      <c r="F25" s="32"/>
      <c r="G25" s="32"/>
      <c r="H25" s="31"/>
    </row>
    <row r="26" spans="1:8" ht="12.75">
      <c r="A26" s="31"/>
      <c r="B26" s="32"/>
      <c r="C26" s="32"/>
      <c r="D26" s="32"/>
      <c r="E26" s="32"/>
      <c r="F26" s="32"/>
      <c r="G26" s="32"/>
      <c r="H26" s="31"/>
    </row>
    <row r="27" spans="1:8" ht="12.75">
      <c r="A27" s="31"/>
      <c r="B27" s="32"/>
      <c r="C27" s="32"/>
      <c r="D27" s="32"/>
      <c r="E27" s="32"/>
      <c r="F27" s="32"/>
      <c r="G27" s="32"/>
      <c r="H27" s="31"/>
    </row>
    <row r="28" spans="1:8" ht="16.5" thickBot="1">
      <c r="A28" s="67" t="s">
        <v>18</v>
      </c>
      <c r="B28" s="63" t="s">
        <v>52</v>
      </c>
      <c r="C28" s="127"/>
      <c r="D28" s="32"/>
      <c r="E28" s="32"/>
      <c r="F28" s="32"/>
      <c r="G28" s="32"/>
      <c r="H28" s="31"/>
    </row>
    <row r="29" spans="1:8" ht="15.75">
      <c r="A29" s="62" t="s">
        <v>79</v>
      </c>
      <c r="B29" s="213">
        <v>100</v>
      </c>
      <c r="C29" s="100" t="s">
        <v>80</v>
      </c>
      <c r="D29" s="33"/>
      <c r="E29" s="33"/>
      <c r="F29" s="33"/>
      <c r="G29" s="32"/>
      <c r="H29" s="31"/>
    </row>
    <row r="30" spans="1:8" ht="15.75">
      <c r="A30" s="120" t="s">
        <v>78</v>
      </c>
      <c r="B30" s="214">
        <v>100</v>
      </c>
      <c r="C30" s="101" t="s">
        <v>81</v>
      </c>
      <c r="D30" s="33"/>
      <c r="E30" s="33"/>
      <c r="F30" s="33"/>
      <c r="G30" s="32"/>
      <c r="H30" s="31"/>
    </row>
    <row r="31" spans="1:8" ht="15.75">
      <c r="A31" s="120" t="s">
        <v>87</v>
      </c>
      <c r="B31" s="214">
        <v>22</v>
      </c>
      <c r="C31" s="101" t="s">
        <v>89</v>
      </c>
      <c r="D31" s="33"/>
      <c r="E31" s="33"/>
      <c r="F31" s="33"/>
      <c r="G31" s="32"/>
      <c r="H31" s="31"/>
    </row>
    <row r="32" spans="1:8" ht="15.75">
      <c r="A32" s="120" t="s">
        <v>87</v>
      </c>
      <c r="B32" s="214">
        <v>350</v>
      </c>
      <c r="C32" s="101" t="s">
        <v>88</v>
      </c>
      <c r="D32" s="33"/>
      <c r="E32" s="33"/>
      <c r="F32" s="33"/>
      <c r="G32" s="32"/>
      <c r="H32" s="31"/>
    </row>
    <row r="33" spans="1:8" ht="15.75">
      <c r="A33" s="120" t="s">
        <v>94</v>
      </c>
      <c r="B33" s="214">
        <v>20000</v>
      </c>
      <c r="C33" s="101" t="s">
        <v>97</v>
      </c>
      <c r="D33" s="33"/>
      <c r="E33" s="33"/>
      <c r="F33" s="33"/>
      <c r="G33" s="32"/>
      <c r="H33" s="31"/>
    </row>
    <row r="34" spans="1:8" ht="15.75">
      <c r="A34" s="120" t="s">
        <v>96</v>
      </c>
      <c r="B34" s="214">
        <v>50</v>
      </c>
      <c r="C34" s="101" t="s">
        <v>97</v>
      </c>
      <c r="D34" s="33"/>
      <c r="E34" s="33"/>
      <c r="F34" s="33"/>
      <c r="G34" s="32"/>
      <c r="H34" s="31"/>
    </row>
    <row r="35" spans="1:8" ht="16.5" thickBot="1">
      <c r="A35" s="59" t="s">
        <v>120</v>
      </c>
      <c r="B35" s="215">
        <v>100</v>
      </c>
      <c r="C35" s="61" t="s">
        <v>60</v>
      </c>
      <c r="D35" s="33"/>
      <c r="E35" s="33"/>
      <c r="F35" s="33"/>
      <c r="G35" s="32"/>
      <c r="H35" s="31"/>
    </row>
    <row r="36" spans="1:8" ht="15">
      <c r="A36" s="126" t="s">
        <v>23</v>
      </c>
      <c r="B36" s="57">
        <f>B29*B30</f>
        <v>10000</v>
      </c>
      <c r="C36" s="64" t="s">
        <v>24</v>
      </c>
      <c r="D36" s="33"/>
      <c r="E36" s="33"/>
      <c r="F36" s="33"/>
      <c r="G36" s="32"/>
      <c r="H36" s="31"/>
    </row>
    <row r="37" spans="1:8" ht="15">
      <c r="A37" s="50" t="s">
        <v>95</v>
      </c>
      <c r="B37" s="57">
        <f>B36*B35</f>
        <v>1000000</v>
      </c>
      <c r="C37" s="58" t="s">
        <v>25</v>
      </c>
      <c r="D37" s="33"/>
      <c r="E37" s="33"/>
      <c r="F37" s="33"/>
      <c r="G37" s="32"/>
      <c r="H37" s="31"/>
    </row>
    <row r="38" spans="1:8" ht="15.75">
      <c r="A38" s="50" t="s">
        <v>43</v>
      </c>
      <c r="B38" s="57">
        <f>B33/B34</f>
        <v>400</v>
      </c>
      <c r="C38" s="58"/>
      <c r="D38" s="34"/>
      <c r="E38" s="33"/>
      <c r="F38" s="33"/>
      <c r="G38" s="32"/>
      <c r="H38" s="31"/>
    </row>
    <row r="39" spans="1:8" ht="15.75">
      <c r="A39" s="59" t="s">
        <v>90</v>
      </c>
      <c r="B39" s="60">
        <f>B36*E71*B32</f>
        <v>77000000</v>
      </c>
      <c r="C39" s="61" t="s">
        <v>51</v>
      </c>
      <c r="D39" s="32"/>
      <c r="E39" s="32"/>
      <c r="F39" s="32"/>
      <c r="G39" s="32"/>
      <c r="H39" s="31"/>
    </row>
    <row r="40" spans="1:8" ht="15.75">
      <c r="A40" s="37"/>
      <c r="B40" s="38"/>
      <c r="C40" s="38"/>
      <c r="D40" s="35"/>
      <c r="E40" s="36"/>
      <c r="F40" s="36"/>
      <c r="G40" s="32"/>
      <c r="H40" s="31"/>
    </row>
    <row r="41" spans="1:8" ht="15.75">
      <c r="A41" s="37"/>
      <c r="B41" s="38"/>
      <c r="C41" s="38"/>
      <c r="D41" s="35"/>
      <c r="E41" s="36"/>
      <c r="F41" s="36"/>
      <c r="G41" s="32"/>
      <c r="H41" s="31"/>
    </row>
    <row r="42" spans="1:8" ht="15.75">
      <c r="A42" s="37"/>
      <c r="B42" s="38"/>
      <c r="C42" s="38"/>
      <c r="D42" s="35"/>
      <c r="E42" s="36"/>
      <c r="F42" s="36"/>
      <c r="G42" s="32"/>
      <c r="H42" s="31"/>
    </row>
    <row r="43" spans="1:8" ht="15.75">
      <c r="A43" s="37"/>
      <c r="B43" s="38"/>
      <c r="C43" s="38"/>
      <c r="D43" s="35"/>
      <c r="E43" s="36"/>
      <c r="F43" s="36"/>
      <c r="G43" s="32"/>
      <c r="H43" s="31"/>
    </row>
    <row r="44" spans="1:8" ht="16.5" thickBot="1">
      <c r="A44" s="37"/>
      <c r="B44" s="38"/>
      <c r="C44" s="38"/>
      <c r="D44" s="35"/>
      <c r="E44" s="36"/>
      <c r="F44" s="36"/>
      <c r="G44" s="32"/>
      <c r="H44" s="31"/>
    </row>
    <row r="45" spans="1:8" ht="16.5" thickBot="1">
      <c r="A45" s="39"/>
      <c r="B45" s="33"/>
      <c r="C45" s="34" t="s">
        <v>82</v>
      </c>
      <c r="D45" s="219">
        <v>3</v>
      </c>
      <c r="E45" s="98" t="s">
        <v>7</v>
      </c>
      <c r="F45" s="40"/>
      <c r="G45" s="32"/>
      <c r="H45" s="31"/>
    </row>
    <row r="46" spans="1:8" ht="15.75">
      <c r="A46" s="67" t="s">
        <v>44</v>
      </c>
      <c r="B46" s="68" t="s">
        <v>91</v>
      </c>
      <c r="C46" s="69" t="s">
        <v>14</v>
      </c>
      <c r="D46" s="99" t="s">
        <v>15</v>
      </c>
      <c r="E46" s="76" t="s">
        <v>16</v>
      </c>
      <c r="F46" s="76" t="s">
        <v>98</v>
      </c>
      <c r="G46" s="32"/>
      <c r="H46" s="31"/>
    </row>
    <row r="47" spans="1:8" ht="15">
      <c r="A47" s="50" t="s">
        <v>17</v>
      </c>
      <c r="B47" s="30" t="s">
        <v>93</v>
      </c>
      <c r="C47" s="13" t="s">
        <v>19</v>
      </c>
      <c r="D47" s="77" t="s">
        <v>124</v>
      </c>
      <c r="E47" s="78" t="s">
        <v>123</v>
      </c>
      <c r="F47" s="78" t="s">
        <v>20</v>
      </c>
      <c r="G47" s="32"/>
      <c r="H47" s="31"/>
    </row>
    <row r="48" spans="1:8" ht="15.75" thickBot="1">
      <c r="A48" s="50" t="s">
        <v>21</v>
      </c>
      <c r="B48" s="30" t="s">
        <v>125</v>
      </c>
      <c r="C48" s="13" t="s">
        <v>99</v>
      </c>
      <c r="D48" s="77" t="s">
        <v>100</v>
      </c>
      <c r="E48" s="78" t="s">
        <v>22</v>
      </c>
      <c r="F48" s="78" t="s">
        <v>22</v>
      </c>
      <c r="G48" s="32"/>
      <c r="H48" s="31"/>
    </row>
    <row r="49" spans="1:8" ht="15.75">
      <c r="A49" s="120" t="s">
        <v>92</v>
      </c>
      <c r="B49" s="234">
        <v>12</v>
      </c>
      <c r="C49" s="95">
        <f>B49/POWER(B38,1/D45)</f>
        <v>1.6286505699569442</v>
      </c>
      <c r="D49" s="79">
        <f>C49/POWER(B38,1/D45)</f>
        <v>0.22104188991842327</v>
      </c>
      <c r="E49" s="79">
        <f>D49/POWER(B38,1/D45)</f>
        <v>0.030000000000000016</v>
      </c>
      <c r="F49" s="79">
        <f>E49/POWER(B38,1/D45)</f>
        <v>0.004071626424892363</v>
      </c>
      <c r="G49" s="32"/>
      <c r="H49" s="31"/>
    </row>
    <row r="50" spans="1:8" ht="15.75">
      <c r="A50" s="120" t="s">
        <v>83</v>
      </c>
      <c r="B50" s="235">
        <v>1</v>
      </c>
      <c r="C50" s="95">
        <f>B50/POWER(B38,1/D45)</f>
        <v>0.13572088082974534</v>
      </c>
      <c r="D50" s="79">
        <f>C50/POWER(B38,1/D45)</f>
        <v>0.018420157493201937</v>
      </c>
      <c r="E50" s="79">
        <f>D50/POWER(B38,1/D45)</f>
        <v>0.002500000000000001</v>
      </c>
      <c r="F50" s="79">
        <f>E50/POWER(B38,1/D45)</f>
        <v>0.0003393022020743635</v>
      </c>
      <c r="G50" s="32"/>
      <c r="H50" s="31"/>
    </row>
    <row r="51" spans="1:8" ht="15.75">
      <c r="A51" s="120" t="s">
        <v>84</v>
      </c>
      <c r="B51" s="235">
        <v>1.4</v>
      </c>
      <c r="C51" s="95">
        <f>B51/POWER(B38,1/D45)</f>
        <v>0.19000923316164348</v>
      </c>
      <c r="D51" s="79">
        <f>C51/POWER(B38,1/D45)</f>
        <v>0.025788220490482714</v>
      </c>
      <c r="E51" s="79">
        <f>D51/POWER(B38,1/D45)</f>
        <v>0.003500000000000002</v>
      </c>
      <c r="F51" s="79">
        <f>E51/POWER(B38,1/D45)</f>
        <v>0.00047502308290410896</v>
      </c>
      <c r="G51" s="32"/>
      <c r="H51" s="31"/>
    </row>
    <row r="52" spans="1:8" ht="15.75">
      <c r="A52" s="120" t="s">
        <v>85</v>
      </c>
      <c r="B52" s="235">
        <v>1</v>
      </c>
      <c r="C52" s="95">
        <f>B52/POWER(B38,1/D45)</f>
        <v>0.13572088082974534</v>
      </c>
      <c r="D52" s="79">
        <f>C52/POWER(B38,1/D45)</f>
        <v>0.018420157493201937</v>
      </c>
      <c r="E52" s="79">
        <f>D52/POWER(B38,1/D45)</f>
        <v>0.002500000000000001</v>
      </c>
      <c r="F52" s="79">
        <f>E52/POWER(B38,1/D45)</f>
        <v>0.0003393022020743635</v>
      </c>
      <c r="G52" s="32"/>
      <c r="H52" s="31"/>
    </row>
    <row r="53" spans="1:8" ht="15.75">
      <c r="A53" s="120" t="s">
        <v>111</v>
      </c>
      <c r="B53" s="235">
        <v>0.5</v>
      </c>
      <c r="C53" s="95">
        <f>B53/POWER(B38,1/D45)</f>
        <v>0.06786044041487267</v>
      </c>
      <c r="D53" s="79">
        <f>C53/POWER(B38,1/D45)</f>
        <v>0.009210078746600969</v>
      </c>
      <c r="E53" s="79">
        <f>D53/POWER(B38,1/D45)</f>
        <v>0.0012500000000000005</v>
      </c>
      <c r="F53" s="79">
        <f>E53/POWER(B38,1/D45)</f>
        <v>0.00016965110103718176</v>
      </c>
      <c r="G53" s="32"/>
      <c r="H53" s="31"/>
    </row>
    <row r="54" spans="1:8" ht="15.75">
      <c r="A54" s="120" t="s">
        <v>101</v>
      </c>
      <c r="B54" s="235">
        <v>1.4</v>
      </c>
      <c r="C54" s="95">
        <f>B54/POWER(B38,1/D45)</f>
        <v>0.19000923316164348</v>
      </c>
      <c r="D54" s="79">
        <f>C54/POWER(B38,1/D45)</f>
        <v>0.025788220490482714</v>
      </c>
      <c r="E54" s="79">
        <f>D54/POWER(B38,1/D45)</f>
        <v>0.003500000000000002</v>
      </c>
      <c r="F54" s="79">
        <f>E54/POWER(B38,1/D45)</f>
        <v>0.00047502308290410896</v>
      </c>
      <c r="G54" s="32"/>
      <c r="H54" s="31"/>
    </row>
    <row r="55" spans="1:8" ht="15.75">
      <c r="A55" s="120" t="s">
        <v>102</v>
      </c>
      <c r="B55" s="235">
        <v>0.2</v>
      </c>
      <c r="C55" s="95">
        <f>B55/POWER(B38,1/D45)</f>
        <v>0.027144176165949073</v>
      </c>
      <c r="D55" s="79">
        <f>C55/POWER(B38,1/D45)</f>
        <v>0.0036840314986403885</v>
      </c>
      <c r="E55" s="79">
        <f>D55/POWER(B38,1/41)</f>
        <v>0.003183159913287506</v>
      </c>
      <c r="F55" s="79">
        <f>E55/POWER(B38,1/D45)</f>
        <v>0.00043202126725331615</v>
      </c>
      <c r="G55" s="32"/>
      <c r="H55" s="31"/>
    </row>
    <row r="56" spans="1:8" ht="16.5" thickBot="1">
      <c r="A56" s="120" t="s">
        <v>86</v>
      </c>
      <c r="B56" s="236">
        <v>10</v>
      </c>
      <c r="C56" s="95">
        <f>B56/POWER(B38,1/D45)</f>
        <v>1.3572088082974536</v>
      </c>
      <c r="D56" s="79">
        <f>C56/POWER(B38,1/D45)</f>
        <v>0.1842015749320194</v>
      </c>
      <c r="E56" s="79">
        <f>D56/POWER(B38,1/D45)</f>
        <v>0.025000000000000015</v>
      </c>
      <c r="F56" s="79">
        <f>E56/POWER(B38,1/D45)</f>
        <v>0.003393022020743636</v>
      </c>
      <c r="G56" s="32"/>
      <c r="H56" s="31"/>
    </row>
    <row r="57" spans="1:8" ht="15">
      <c r="A57" s="50" t="s">
        <v>26</v>
      </c>
      <c r="B57" s="30">
        <f>B33</f>
        <v>20000</v>
      </c>
      <c r="C57" s="70">
        <f>B57/POWER(B38,1/D45)</f>
        <v>2714.417616594907</v>
      </c>
      <c r="D57" s="79">
        <f>C57/POWER(B38,1/D45)</f>
        <v>368.40314986403877</v>
      </c>
      <c r="E57" s="79">
        <f>D57/POWER(B38,1/D45)</f>
        <v>50.00000000000002</v>
      </c>
      <c r="F57" s="79">
        <f>E57/POWER(B38,1/D45)</f>
        <v>6.786044041487271</v>
      </c>
      <c r="G57" s="32"/>
      <c r="H57" s="31"/>
    </row>
    <row r="58" spans="1:8" ht="15">
      <c r="A58" s="50" t="s">
        <v>42</v>
      </c>
      <c r="B58" s="30">
        <v>0</v>
      </c>
      <c r="C58" s="70">
        <f>B35*POWER(B38,1/D45)*B36/1000</f>
        <v>7368.062997280772</v>
      </c>
      <c r="D58" s="79">
        <f>B35*POWER(B38,1/D45)*B36/1000</f>
        <v>7368.062997280772</v>
      </c>
      <c r="E58" s="79">
        <f>B35*POWER(B38,1/D45)*B36/1000</f>
        <v>7368.062997280772</v>
      </c>
      <c r="F58" s="79">
        <f>B35*POWER(B38,1/D45)*B36/1000</f>
        <v>7368.062997280772</v>
      </c>
      <c r="G58" s="32"/>
      <c r="H58" s="31"/>
    </row>
    <row r="59" spans="1:8" ht="15">
      <c r="A59" s="50" t="s">
        <v>45</v>
      </c>
      <c r="B59" s="30">
        <v>0</v>
      </c>
      <c r="C59" s="70">
        <f>C58</f>
        <v>7368.062997280772</v>
      </c>
      <c r="D59" s="80">
        <f>D58</f>
        <v>7368.062997280772</v>
      </c>
      <c r="E59" s="79">
        <f>E58</f>
        <v>7368.062997280772</v>
      </c>
      <c r="F59" s="79">
        <f>F58</f>
        <v>7368.062997280772</v>
      </c>
      <c r="G59" s="32"/>
      <c r="H59" s="31"/>
    </row>
    <row r="60" spans="1:8" ht="15.75">
      <c r="A60" s="50" t="s">
        <v>106</v>
      </c>
      <c r="B60" s="65">
        <f>B59*B49</f>
        <v>0</v>
      </c>
      <c r="C60" s="71">
        <f>C59*C49</f>
        <v>12000</v>
      </c>
      <c r="D60" s="79">
        <f>D59*D49</f>
        <v>1628.6505699569443</v>
      </c>
      <c r="E60" s="79">
        <f>E59*E49</f>
        <v>221.04188991842327</v>
      </c>
      <c r="F60" s="79">
        <f>F59*F49</f>
        <v>30.000000000000014</v>
      </c>
      <c r="G60" s="32"/>
      <c r="H60" s="31"/>
    </row>
    <row r="61" spans="1:8" ht="15.75">
      <c r="A61" s="50" t="s">
        <v>103</v>
      </c>
      <c r="B61" s="65">
        <f>B59*B50</f>
        <v>0</v>
      </c>
      <c r="C61" s="71">
        <f>C59*C50</f>
        <v>999.9999999999999</v>
      </c>
      <c r="D61" s="79">
        <f>D59*D50</f>
        <v>135.72088082974534</v>
      </c>
      <c r="E61" s="79">
        <f>E59*E50</f>
        <v>18.420157493201938</v>
      </c>
      <c r="F61" s="79">
        <f>F59*F50</f>
        <v>2.500000000000001</v>
      </c>
      <c r="G61" s="32"/>
      <c r="H61" s="31"/>
    </row>
    <row r="62" spans="1:8" ht="15.75">
      <c r="A62" s="50" t="s">
        <v>104</v>
      </c>
      <c r="B62" s="65">
        <f>B59*B51</f>
        <v>0</v>
      </c>
      <c r="C62" s="71">
        <f>C59*C51</f>
        <v>1399.9999999999998</v>
      </c>
      <c r="D62" s="79">
        <f>D59*D51</f>
        <v>190.0092331616435</v>
      </c>
      <c r="E62" s="79">
        <f>E59*E51</f>
        <v>25.788220490482715</v>
      </c>
      <c r="F62" s="79">
        <f>F59*F51</f>
        <v>3.5000000000000018</v>
      </c>
      <c r="G62" s="32"/>
      <c r="H62" s="31"/>
    </row>
    <row r="63" spans="1:8" ht="15.75">
      <c r="A63" s="50" t="s">
        <v>105</v>
      </c>
      <c r="B63" s="65">
        <f>B59*B52</f>
        <v>0</v>
      </c>
      <c r="C63" s="71">
        <f>C59*C52</f>
        <v>999.9999999999999</v>
      </c>
      <c r="D63" s="79">
        <f>D59*D52</f>
        <v>135.72088082974534</v>
      </c>
      <c r="E63" s="79">
        <f>E59*E52</f>
        <v>18.420157493201938</v>
      </c>
      <c r="F63" s="79">
        <f>F59*F52</f>
        <v>2.500000000000001</v>
      </c>
      <c r="G63" s="32"/>
      <c r="H63" s="31"/>
    </row>
    <row r="64" spans="1:8" ht="15.75">
      <c r="A64" s="50" t="s">
        <v>110</v>
      </c>
      <c r="B64" s="65">
        <f>B59*B53</f>
        <v>0</v>
      </c>
      <c r="C64" s="71">
        <f>C59*C53</f>
        <v>499.99999999999994</v>
      </c>
      <c r="D64" s="79">
        <f>D59*D53</f>
        <v>67.86044041487267</v>
      </c>
      <c r="E64" s="79">
        <f>E59*E53</f>
        <v>9.210078746600969</v>
      </c>
      <c r="F64" s="79">
        <f>F59*F53</f>
        <v>1.2500000000000004</v>
      </c>
      <c r="G64" s="32"/>
      <c r="H64" s="31"/>
    </row>
    <row r="65" spans="1:8" ht="15.75">
      <c r="A65" s="50" t="s">
        <v>107</v>
      </c>
      <c r="B65" s="65">
        <f>B59*B54</f>
        <v>0</v>
      </c>
      <c r="C65" s="71">
        <f>C59*C54</f>
        <v>1399.9999999999998</v>
      </c>
      <c r="D65" s="79">
        <f>D59*D54</f>
        <v>190.0092331616435</v>
      </c>
      <c r="E65" s="79">
        <f>E59*E54</f>
        <v>25.788220490482715</v>
      </c>
      <c r="F65" s="79">
        <f>F59*F54</f>
        <v>3.5000000000000018</v>
      </c>
      <c r="G65" s="32"/>
      <c r="H65" s="31"/>
    </row>
    <row r="66" spans="1:8" ht="15.75">
      <c r="A66" s="50" t="s">
        <v>108</v>
      </c>
      <c r="B66" s="65">
        <f>B59*B55</f>
        <v>0</v>
      </c>
      <c r="C66" s="71">
        <f>C59*C55</f>
        <v>200.00000000000003</v>
      </c>
      <c r="D66" s="79">
        <f>D59*D55</f>
        <v>27.144176165949073</v>
      </c>
      <c r="E66" s="79">
        <f>E59*E55</f>
        <v>23.453722771521143</v>
      </c>
      <c r="F66" s="79">
        <f>F59*F55</f>
        <v>3.183159913287506</v>
      </c>
      <c r="G66" s="32"/>
      <c r="H66" s="31"/>
    </row>
    <row r="67" spans="1:8" ht="15.75">
      <c r="A67" s="51" t="s">
        <v>109</v>
      </c>
      <c r="B67" s="66">
        <f>B59*B56</f>
        <v>0</v>
      </c>
      <c r="C67" s="72">
        <f>C59*C56</f>
        <v>10000</v>
      </c>
      <c r="D67" s="125">
        <f>D59*D56</f>
        <v>1357.2088082974537</v>
      </c>
      <c r="E67" s="125">
        <f>E59*E56</f>
        <v>184.2015749320194</v>
      </c>
      <c r="F67" s="125">
        <f>F59*F56</f>
        <v>25.000000000000014</v>
      </c>
      <c r="G67" s="32"/>
      <c r="H67" s="31"/>
    </row>
    <row r="68" spans="1:8" ht="15.75">
      <c r="A68" s="37"/>
      <c r="B68" s="41"/>
      <c r="C68" s="41"/>
      <c r="D68" s="41"/>
      <c r="E68" s="38"/>
      <c r="F68" s="38"/>
      <c r="G68" s="32"/>
      <c r="H68" s="31"/>
    </row>
    <row r="69" spans="1:8" ht="12.75">
      <c r="A69" s="42"/>
      <c r="B69" s="32"/>
      <c r="C69" s="32"/>
      <c r="D69" s="32"/>
      <c r="E69" s="32"/>
      <c r="F69" s="32"/>
      <c r="G69" s="32"/>
      <c r="H69" s="31"/>
    </row>
    <row r="70" spans="1:8" ht="15.75">
      <c r="A70" s="54" t="s">
        <v>46</v>
      </c>
      <c r="B70" s="55"/>
      <c r="C70" s="56"/>
      <c r="D70" s="47"/>
      <c r="E70" s="48"/>
      <c r="F70" s="44"/>
      <c r="G70" s="44"/>
      <c r="H70" s="31"/>
    </row>
    <row r="71" spans="1:8" ht="15.75">
      <c r="A71" s="52" t="s">
        <v>47</v>
      </c>
      <c r="B71" s="53" t="s">
        <v>48</v>
      </c>
      <c r="C71" s="53" t="s">
        <v>49</v>
      </c>
      <c r="D71" s="47"/>
      <c r="E71" s="49">
        <f>B31</f>
        <v>22</v>
      </c>
      <c r="F71" s="44"/>
      <c r="G71" s="44"/>
      <c r="H71" s="31"/>
    </row>
    <row r="72" spans="1:8" ht="15">
      <c r="A72" s="50" t="s">
        <v>112</v>
      </c>
      <c r="B72" s="128">
        <f>B60+C60</f>
        <v>12000</v>
      </c>
      <c r="C72" s="128">
        <f>B72*B31</f>
        <v>264000</v>
      </c>
      <c r="D72" s="47"/>
      <c r="E72" s="48"/>
      <c r="F72" s="44"/>
      <c r="G72" s="44"/>
      <c r="H72" s="31"/>
    </row>
    <row r="73" spans="1:8" ht="15">
      <c r="A73" s="50" t="s">
        <v>113</v>
      </c>
      <c r="B73" s="128">
        <f aca="true" t="shared" si="0" ref="B73:B79">B61+C61</f>
        <v>999.9999999999999</v>
      </c>
      <c r="C73" s="128">
        <f>B73*B31</f>
        <v>21999.999999999996</v>
      </c>
      <c r="D73" s="47"/>
      <c r="E73" s="48"/>
      <c r="F73" s="44"/>
      <c r="G73" s="44"/>
      <c r="H73" s="31"/>
    </row>
    <row r="74" spans="1:8" ht="15">
      <c r="A74" s="50" t="s">
        <v>114</v>
      </c>
      <c r="B74" s="128">
        <f t="shared" si="0"/>
        <v>1399.9999999999998</v>
      </c>
      <c r="C74" s="128">
        <f>B74*B31</f>
        <v>30799.999999999996</v>
      </c>
      <c r="D74" s="47"/>
      <c r="E74" s="48"/>
      <c r="F74" s="44"/>
      <c r="G74" s="44"/>
      <c r="H74" s="31"/>
    </row>
    <row r="75" spans="1:8" ht="15">
      <c r="A75" s="50" t="s">
        <v>115</v>
      </c>
      <c r="B75" s="128">
        <f t="shared" si="0"/>
        <v>999.9999999999999</v>
      </c>
      <c r="C75" s="128">
        <f>B75*B31</f>
        <v>21999.999999999996</v>
      </c>
      <c r="D75" s="47"/>
      <c r="E75" s="48"/>
      <c r="F75" s="44"/>
      <c r="G75" s="44"/>
      <c r="H75" s="31"/>
    </row>
    <row r="76" spans="1:8" ht="15">
      <c r="A76" s="50" t="s">
        <v>116</v>
      </c>
      <c r="B76" s="128">
        <f t="shared" si="0"/>
        <v>499.99999999999994</v>
      </c>
      <c r="C76" s="128">
        <f>B76*B31</f>
        <v>10999.999999999998</v>
      </c>
      <c r="D76" s="47"/>
      <c r="E76" s="48"/>
      <c r="F76" s="44"/>
      <c r="G76" s="44"/>
      <c r="H76" s="31"/>
    </row>
    <row r="77" spans="1:8" ht="15">
      <c r="A77" s="50" t="s">
        <v>117</v>
      </c>
      <c r="B77" s="128">
        <f t="shared" si="0"/>
        <v>1399.9999999999998</v>
      </c>
      <c r="C77" s="128">
        <f>B77*B31</f>
        <v>30799.999999999996</v>
      </c>
      <c r="D77" s="47"/>
      <c r="E77" s="48"/>
      <c r="F77" s="44"/>
      <c r="G77" s="44"/>
      <c r="H77" s="31"/>
    </row>
    <row r="78" spans="1:8" ht="15">
      <c r="A78" s="50" t="s">
        <v>118</v>
      </c>
      <c r="B78" s="128">
        <f t="shared" si="0"/>
        <v>200.00000000000003</v>
      </c>
      <c r="C78" s="128">
        <f>B78*B31</f>
        <v>4400.000000000001</v>
      </c>
      <c r="D78" s="47"/>
      <c r="E78" s="48"/>
      <c r="F78" s="44"/>
      <c r="G78" s="44"/>
      <c r="H78" s="31"/>
    </row>
    <row r="79" spans="1:8" ht="15">
      <c r="A79" s="51" t="s">
        <v>119</v>
      </c>
      <c r="B79" s="129">
        <f t="shared" si="0"/>
        <v>10000</v>
      </c>
      <c r="C79" s="130">
        <f>B79*B31</f>
        <v>220000</v>
      </c>
      <c r="D79" s="47"/>
      <c r="E79" s="44"/>
      <c r="F79" s="44"/>
      <c r="G79" s="44"/>
      <c r="H79" s="31"/>
    </row>
    <row r="80" spans="1:8" ht="15">
      <c r="A80" s="43"/>
      <c r="B80" s="44"/>
      <c r="C80" s="45"/>
      <c r="D80" s="44"/>
      <c r="E80" s="44"/>
      <c r="F80" s="44"/>
      <c r="G80" s="44"/>
      <c r="H80" s="31"/>
    </row>
    <row r="81" spans="1:8" ht="15">
      <c r="A81" s="43"/>
      <c r="B81" s="44"/>
      <c r="C81" s="44"/>
      <c r="D81" s="44"/>
      <c r="E81" s="44"/>
      <c r="F81" s="44"/>
      <c r="G81" s="44"/>
      <c r="H81" s="31"/>
    </row>
    <row r="82" spans="1:7" ht="15" hidden="1">
      <c r="A82" s="16"/>
      <c r="B82" s="14"/>
      <c r="C82" s="14"/>
      <c r="D82" s="14"/>
      <c r="E82" s="14"/>
      <c r="F82" s="14"/>
      <c r="G82" s="15"/>
    </row>
    <row r="83" spans="1:7" ht="15" hidden="1">
      <c r="A83" s="16" t="s">
        <v>121</v>
      </c>
      <c r="B83" s="15"/>
      <c r="C83" s="15"/>
      <c r="D83" s="15"/>
      <c r="E83" s="15"/>
      <c r="F83" s="15"/>
      <c r="G83" s="15"/>
    </row>
    <row r="84" spans="1:7" ht="15" hidden="1">
      <c r="A84" s="16" t="s">
        <v>27</v>
      </c>
      <c r="B84" s="15"/>
      <c r="C84" s="15"/>
      <c r="D84" s="15"/>
      <c r="E84" s="15"/>
      <c r="F84" s="15"/>
      <c r="G84" s="15"/>
    </row>
    <row r="85" spans="1:7" ht="15" hidden="1">
      <c r="A85" s="16"/>
      <c r="B85" s="15"/>
      <c r="C85" s="15"/>
      <c r="D85" s="15"/>
      <c r="E85" s="15"/>
      <c r="F85" s="15"/>
      <c r="G85" s="15"/>
    </row>
    <row r="86" spans="1:7" ht="15.75" hidden="1">
      <c r="A86" s="16" t="s">
        <v>122</v>
      </c>
      <c r="B86" s="15"/>
      <c r="C86" s="15"/>
      <c r="D86" s="15"/>
      <c r="E86" s="15"/>
      <c r="F86" s="15"/>
      <c r="G86" s="15"/>
    </row>
    <row r="87" spans="1:7" ht="15" hidden="1">
      <c r="A87" s="16"/>
      <c r="B87" s="15"/>
      <c r="C87" s="15"/>
      <c r="D87" s="15"/>
      <c r="E87" s="15"/>
      <c r="F87" s="15"/>
      <c r="G87" s="15"/>
    </row>
    <row r="88" spans="1:7" ht="18" hidden="1">
      <c r="A88" s="16" t="s">
        <v>28</v>
      </c>
      <c r="B88" s="15" t="s">
        <v>65</v>
      </c>
      <c r="C88" s="15"/>
      <c r="D88" s="15"/>
      <c r="E88" s="15"/>
      <c r="F88" s="15"/>
      <c r="G88" s="15"/>
    </row>
    <row r="89" spans="1:7" ht="15" hidden="1">
      <c r="A89" s="16"/>
      <c r="B89" s="15"/>
      <c r="C89" s="15"/>
      <c r="D89" s="15"/>
      <c r="E89" s="15"/>
      <c r="F89" s="15"/>
      <c r="G89" s="15"/>
    </row>
    <row r="90" spans="1:7" ht="15.75" hidden="1" thickBot="1">
      <c r="A90" s="16"/>
      <c r="B90" s="15"/>
      <c r="C90" s="15"/>
      <c r="D90" s="15"/>
      <c r="E90" s="15"/>
      <c r="F90" s="15"/>
      <c r="G90" s="15"/>
    </row>
    <row r="91" spans="1:7" ht="16.5" hidden="1" thickBot="1">
      <c r="A91" s="17" t="s">
        <v>66</v>
      </c>
      <c r="B91" s="18" t="s">
        <v>67</v>
      </c>
      <c r="C91" s="18" t="s">
        <v>68</v>
      </c>
      <c r="D91" s="15"/>
      <c r="E91" s="15"/>
      <c r="F91" s="15"/>
      <c r="G91" s="15"/>
    </row>
    <row r="92" spans="1:7" ht="16.5" hidden="1" thickBot="1" thickTop="1">
      <c r="A92" s="19">
        <v>2</v>
      </c>
      <c r="B92" s="20">
        <v>100</v>
      </c>
      <c r="C92" s="20" t="s">
        <v>29</v>
      </c>
      <c r="D92" s="15"/>
      <c r="E92" s="15"/>
      <c r="F92" s="15"/>
      <c r="G92" s="15"/>
    </row>
    <row r="93" spans="1:7" ht="15.75" hidden="1" thickBot="1">
      <c r="A93" s="19">
        <v>2</v>
      </c>
      <c r="B93" s="20">
        <v>1000</v>
      </c>
      <c r="C93" s="20" t="s">
        <v>30</v>
      </c>
      <c r="D93" s="15"/>
      <c r="E93" s="15"/>
      <c r="F93" s="15"/>
      <c r="G93" s="15"/>
    </row>
    <row r="94" spans="1:7" ht="15.75" hidden="1" thickBot="1">
      <c r="A94" s="19">
        <v>3</v>
      </c>
      <c r="B94" s="20">
        <v>100</v>
      </c>
      <c r="C94" s="20" t="s">
        <v>31</v>
      </c>
      <c r="D94" s="15"/>
      <c r="E94" s="15"/>
      <c r="F94" s="15"/>
      <c r="G94" s="15"/>
    </row>
    <row r="95" spans="1:7" ht="15.75" hidden="1" thickBot="1">
      <c r="A95" s="19">
        <v>3</v>
      </c>
      <c r="B95" s="20">
        <v>1000</v>
      </c>
      <c r="C95" s="20" t="s">
        <v>29</v>
      </c>
      <c r="D95" s="15"/>
      <c r="E95" s="15"/>
      <c r="F95" s="15"/>
      <c r="G95" s="15"/>
    </row>
    <row r="96" spans="1:7" ht="15.75" hidden="1" thickBot="1">
      <c r="A96" s="19">
        <v>4</v>
      </c>
      <c r="B96" s="20">
        <v>100</v>
      </c>
      <c r="C96" s="20" t="s">
        <v>32</v>
      </c>
      <c r="D96" s="15"/>
      <c r="E96" s="15"/>
      <c r="F96" s="15"/>
      <c r="G96" s="15"/>
    </row>
    <row r="97" spans="1:7" ht="15.75" hidden="1" thickBot="1">
      <c r="A97" s="19">
        <v>4</v>
      </c>
      <c r="B97" s="20">
        <v>1000</v>
      </c>
      <c r="C97" s="20" t="s">
        <v>33</v>
      </c>
      <c r="D97" s="15"/>
      <c r="E97" s="15"/>
      <c r="F97" s="15"/>
      <c r="G97" s="15"/>
    </row>
    <row r="98" spans="1:7" ht="15.75" hidden="1" thickBot="1">
      <c r="A98" s="16"/>
      <c r="B98" s="15"/>
      <c r="C98" s="15"/>
      <c r="D98" s="15"/>
      <c r="E98" s="15"/>
      <c r="F98" s="15"/>
      <c r="G98" s="15"/>
    </row>
    <row r="99" spans="1:7" ht="21" customHeight="1" hidden="1" thickBot="1">
      <c r="A99" s="21" t="s">
        <v>34</v>
      </c>
      <c r="B99" s="259" t="s">
        <v>69</v>
      </c>
      <c r="C99" s="260"/>
      <c r="D99" s="260"/>
      <c r="E99" s="260"/>
      <c r="F99" s="260"/>
      <c r="G99" s="261"/>
    </row>
    <row r="100" spans="1:7" ht="18.75" hidden="1" thickBot="1">
      <c r="A100" s="22" t="s">
        <v>70</v>
      </c>
      <c r="B100" s="259" t="s">
        <v>71</v>
      </c>
      <c r="C100" s="261"/>
      <c r="D100" s="259" t="s">
        <v>72</v>
      </c>
      <c r="E100" s="261"/>
      <c r="F100" s="259" t="s">
        <v>73</v>
      </c>
      <c r="G100" s="261"/>
    </row>
    <row r="101" spans="1:7" ht="15.75" hidden="1" thickBot="1">
      <c r="A101" s="23"/>
      <c r="B101" s="24" t="s">
        <v>35</v>
      </c>
      <c r="C101" s="24" t="s">
        <v>36</v>
      </c>
      <c r="D101" s="24" t="s">
        <v>35</v>
      </c>
      <c r="E101" s="24" t="s">
        <v>36</v>
      </c>
      <c r="F101" s="24" t="s">
        <v>35</v>
      </c>
      <c r="G101" s="24" t="s">
        <v>36</v>
      </c>
    </row>
    <row r="102" spans="1:7" ht="16.5" hidden="1" thickBot="1" thickTop="1">
      <c r="A102" s="19" t="s">
        <v>37</v>
      </c>
      <c r="B102" s="20">
        <v>10</v>
      </c>
      <c r="C102" s="20">
        <v>31.62</v>
      </c>
      <c r="D102" s="20">
        <v>4.64</v>
      </c>
      <c r="E102" s="20">
        <v>10</v>
      </c>
      <c r="F102" s="20">
        <v>3.16</v>
      </c>
      <c r="G102" s="20">
        <v>5.62</v>
      </c>
    </row>
    <row r="103" spans="1:7" ht="15.75" hidden="1" thickBot="1">
      <c r="A103" s="19" t="s">
        <v>38</v>
      </c>
      <c r="B103" s="20">
        <v>20</v>
      </c>
      <c r="C103" s="20">
        <v>63.25</v>
      </c>
      <c r="D103" s="20">
        <v>9.28</v>
      </c>
      <c r="E103" s="20">
        <v>20</v>
      </c>
      <c r="F103" s="20">
        <v>6.32</v>
      </c>
      <c r="G103" s="20">
        <v>11.25</v>
      </c>
    </row>
    <row r="104" spans="1:7" ht="15.75" hidden="1" thickBot="1">
      <c r="A104" s="19" t="s">
        <v>39</v>
      </c>
      <c r="B104" s="20">
        <v>30</v>
      </c>
      <c r="C104" s="20">
        <v>94.87</v>
      </c>
      <c r="D104" s="20">
        <v>13.92</v>
      </c>
      <c r="E104" s="20">
        <v>30</v>
      </c>
      <c r="F104" s="20">
        <v>9.49</v>
      </c>
      <c r="G104" s="20">
        <v>16.87</v>
      </c>
    </row>
    <row r="105" spans="1:7" ht="15.75" hidden="1" thickBot="1">
      <c r="A105" s="19">
        <v>4</v>
      </c>
      <c r="B105" s="20">
        <v>40</v>
      </c>
      <c r="C105" s="20">
        <v>126.49</v>
      </c>
      <c r="D105" s="20">
        <v>18.57</v>
      </c>
      <c r="E105" s="20">
        <v>40</v>
      </c>
      <c r="F105" s="20">
        <v>12.65</v>
      </c>
      <c r="G105" s="20">
        <v>22.49</v>
      </c>
    </row>
    <row r="106" spans="1:7" ht="15.75" hidden="1" thickBot="1">
      <c r="A106" s="19">
        <v>5</v>
      </c>
      <c r="B106" s="20">
        <v>50</v>
      </c>
      <c r="C106" s="20">
        <v>158.11</v>
      </c>
      <c r="D106" s="20">
        <v>23.21</v>
      </c>
      <c r="E106" s="20">
        <v>50</v>
      </c>
      <c r="F106" s="20">
        <v>15.81</v>
      </c>
      <c r="G106" s="20">
        <v>28.12</v>
      </c>
    </row>
    <row r="107" spans="1:7" ht="15.75" hidden="1" thickBot="1">
      <c r="A107" s="19">
        <v>6</v>
      </c>
      <c r="B107" s="20">
        <v>60</v>
      </c>
      <c r="C107" s="20">
        <v>189.74</v>
      </c>
      <c r="D107" s="20">
        <v>27.85</v>
      </c>
      <c r="E107" s="20">
        <v>60</v>
      </c>
      <c r="F107" s="20">
        <v>18.97</v>
      </c>
      <c r="G107" s="20">
        <v>33.74</v>
      </c>
    </row>
    <row r="108" spans="1:7" ht="15.75" hidden="1" thickBot="1">
      <c r="A108" s="19">
        <v>7</v>
      </c>
      <c r="B108" s="20">
        <v>70</v>
      </c>
      <c r="C108" s="20">
        <v>221.36</v>
      </c>
      <c r="D108" s="20">
        <v>32.49</v>
      </c>
      <c r="E108" s="20">
        <v>70</v>
      </c>
      <c r="F108" s="20">
        <v>22.14</v>
      </c>
      <c r="G108" s="20">
        <v>39.36</v>
      </c>
    </row>
    <row r="109" spans="1:7" ht="15.75" hidden="1" thickBot="1">
      <c r="A109" s="19">
        <v>8</v>
      </c>
      <c r="B109" s="20">
        <v>80</v>
      </c>
      <c r="C109" s="20">
        <v>252.98</v>
      </c>
      <c r="D109" s="20">
        <v>37.13</v>
      </c>
      <c r="E109" s="20">
        <v>80</v>
      </c>
      <c r="F109" s="20">
        <v>25.3</v>
      </c>
      <c r="G109" s="20">
        <v>44.99</v>
      </c>
    </row>
    <row r="110" spans="1:7" ht="15.75" hidden="1" thickBot="1">
      <c r="A110" s="19">
        <v>9</v>
      </c>
      <c r="B110" s="20">
        <v>90</v>
      </c>
      <c r="C110" s="20">
        <v>284.6</v>
      </c>
      <c r="D110" s="20">
        <v>41.77</v>
      </c>
      <c r="E110" s="20">
        <v>90</v>
      </c>
      <c r="F110" s="20">
        <v>28.46</v>
      </c>
      <c r="G110" s="20">
        <v>50.61</v>
      </c>
    </row>
    <row r="111" spans="1:7" ht="15.75" hidden="1" thickBot="1">
      <c r="A111" s="19">
        <v>10</v>
      </c>
      <c r="B111" s="20">
        <v>100</v>
      </c>
      <c r="C111" s="20">
        <v>316.23</v>
      </c>
      <c r="D111" s="20">
        <v>46.42</v>
      </c>
      <c r="E111" s="20">
        <v>100</v>
      </c>
      <c r="F111" s="20">
        <v>31.62</v>
      </c>
      <c r="G111" s="20">
        <v>56.23</v>
      </c>
    </row>
    <row r="112" spans="1:7" ht="15" hidden="1">
      <c r="A112" s="16"/>
      <c r="B112" s="15"/>
      <c r="C112" s="15"/>
      <c r="D112" s="15"/>
      <c r="E112" s="15"/>
      <c r="F112" s="15"/>
      <c r="G112" s="15"/>
    </row>
    <row r="113" spans="1:7" ht="18" hidden="1">
      <c r="A113" s="16" t="s">
        <v>74</v>
      </c>
      <c r="B113" s="15"/>
      <c r="C113" s="15"/>
      <c r="D113" s="15"/>
      <c r="E113" s="15"/>
      <c r="F113" s="15"/>
      <c r="G113" s="15"/>
    </row>
    <row r="114" spans="1:7" ht="15" hidden="1">
      <c r="A114" s="16"/>
      <c r="B114" s="15"/>
      <c r="C114" s="15"/>
      <c r="D114" s="15"/>
      <c r="E114" s="15"/>
      <c r="F114" s="15"/>
      <c r="G114" s="15"/>
    </row>
    <row r="115" spans="1:7" ht="18.75" hidden="1">
      <c r="A115" s="16"/>
      <c r="B115" s="25" t="s">
        <v>75</v>
      </c>
      <c r="C115" s="15"/>
      <c r="D115" s="15"/>
      <c r="E115" s="15"/>
      <c r="F115" s="15"/>
      <c r="G115" s="15"/>
    </row>
    <row r="116" spans="1:7" ht="15" hidden="1">
      <c r="A116" s="16"/>
      <c r="B116" s="15"/>
      <c r="C116" s="15"/>
      <c r="D116" s="15"/>
      <c r="E116" s="15"/>
      <c r="F116" s="15"/>
      <c r="G116" s="15"/>
    </row>
    <row r="117" spans="1:7" ht="15.75" hidden="1">
      <c r="A117" s="26" t="s">
        <v>40</v>
      </c>
      <c r="B117" s="25" t="s">
        <v>41</v>
      </c>
      <c r="C117" s="15"/>
      <c r="D117" s="15"/>
      <c r="E117" s="15"/>
      <c r="F117" s="15"/>
      <c r="G117" s="15"/>
    </row>
    <row r="118" spans="1:7" ht="16.5" hidden="1" thickBot="1">
      <c r="A118" s="16"/>
      <c r="B118" s="15"/>
      <c r="C118" s="25">
        <v>1000</v>
      </c>
      <c r="D118" s="15"/>
      <c r="E118" s="15"/>
      <c r="F118" s="15"/>
      <c r="G118" s="15"/>
    </row>
    <row r="119" spans="1:43" ht="55.5" customHeight="1">
      <c r="A119" s="113" t="s">
        <v>76</v>
      </c>
      <c r="B119" s="44"/>
      <c r="C119" s="44"/>
      <c r="D119" s="44"/>
      <c r="E119" s="44"/>
      <c r="F119" s="44"/>
      <c r="G119" s="44"/>
      <c r="H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</row>
    <row r="120" spans="1:8" ht="53.25" customHeight="1" thickBot="1">
      <c r="A120" s="114" t="s">
        <v>53</v>
      </c>
      <c r="B120" s="135" t="s">
        <v>54</v>
      </c>
      <c r="C120" s="136" t="s">
        <v>77</v>
      </c>
      <c r="D120" s="136" t="s">
        <v>55</v>
      </c>
      <c r="E120" s="137" t="s">
        <v>56</v>
      </c>
      <c r="F120" s="137" t="s">
        <v>57</v>
      </c>
      <c r="G120" s="137" t="s">
        <v>58</v>
      </c>
      <c r="H120" s="27" t="s">
        <v>59</v>
      </c>
    </row>
    <row r="121" spans="1:8" ht="15" customHeight="1" thickBot="1">
      <c r="A121" s="50" t="s">
        <v>112</v>
      </c>
      <c r="B121" s="138">
        <f aca="true" t="shared" si="1" ref="B121:B128">C72</f>
        <v>264000</v>
      </c>
      <c r="C121" s="237">
        <v>0.01</v>
      </c>
      <c r="D121" s="238">
        <v>0.01</v>
      </c>
      <c r="E121" s="238">
        <v>1000000</v>
      </c>
      <c r="F121" s="239">
        <f aca="true" t="shared" si="2" ref="F121:F128">(B121*(1-C121)*(1-D121))/(E121*1000)</f>
        <v>0.0002587464</v>
      </c>
      <c r="G121" s="240">
        <v>0.0001</v>
      </c>
      <c r="H121" s="28">
        <f aca="true" t="shared" si="3" ref="H121:H128">F121/G121</f>
        <v>2.5874639999999998</v>
      </c>
    </row>
    <row r="122" spans="1:8" ht="15" customHeight="1" thickBot="1">
      <c r="A122" s="50" t="s">
        <v>113</v>
      </c>
      <c r="B122" s="139">
        <f t="shared" si="1"/>
        <v>21999.999999999996</v>
      </c>
      <c r="C122" s="237">
        <v>0.01</v>
      </c>
      <c r="D122" s="238">
        <v>0.01</v>
      </c>
      <c r="E122" s="238">
        <v>1000000</v>
      </c>
      <c r="F122" s="239">
        <f>(B122*(1-C122)*(1-D122))/(E122*1000)</f>
        <v>2.1562199999999998E-05</v>
      </c>
      <c r="G122" s="240">
        <v>1.0001</v>
      </c>
      <c r="H122" s="28">
        <f t="shared" si="3"/>
        <v>2.1560043995600437E-05</v>
      </c>
    </row>
    <row r="123" spans="1:8" ht="15" customHeight="1">
      <c r="A123" s="50" t="s">
        <v>114</v>
      </c>
      <c r="B123" s="139">
        <f t="shared" si="1"/>
        <v>30799.999999999996</v>
      </c>
      <c r="C123" s="241">
        <v>0.99</v>
      </c>
      <c r="D123" s="242">
        <v>0.01</v>
      </c>
      <c r="E123" s="242">
        <v>20000</v>
      </c>
      <c r="F123" s="239">
        <f>(B123*(1-C123)*(1-D123))/(E123*1000)</f>
        <v>1.5246000000000013E-05</v>
      </c>
      <c r="G123" s="240">
        <v>0.026</v>
      </c>
      <c r="H123" s="28">
        <f t="shared" si="3"/>
        <v>0.0005863846153846159</v>
      </c>
    </row>
    <row r="124" spans="1:8" ht="15" customHeight="1">
      <c r="A124" s="50" t="s">
        <v>115</v>
      </c>
      <c r="B124" s="139">
        <f t="shared" si="1"/>
        <v>21999.999999999996</v>
      </c>
      <c r="C124" s="241">
        <v>0.01</v>
      </c>
      <c r="D124" s="242">
        <v>0.2</v>
      </c>
      <c r="E124" s="242">
        <v>1000000</v>
      </c>
      <c r="F124" s="243">
        <f t="shared" si="2"/>
        <v>1.7423999999999998E-05</v>
      </c>
      <c r="G124" s="244">
        <v>0.002</v>
      </c>
      <c r="H124" s="28">
        <f t="shared" si="3"/>
        <v>0.008712</v>
      </c>
    </row>
    <row r="125" spans="1:8" ht="15" customHeight="1">
      <c r="A125" s="50" t="s">
        <v>116</v>
      </c>
      <c r="B125" s="139">
        <f t="shared" si="1"/>
        <v>10999.999999999998</v>
      </c>
      <c r="C125" s="241">
        <v>0.99</v>
      </c>
      <c r="D125" s="242">
        <v>0.8</v>
      </c>
      <c r="E125" s="242">
        <v>1000000</v>
      </c>
      <c r="F125" s="243">
        <f>(B125*(1-C125)*(1-D125))/(E125*1000)</f>
        <v>2.2000000000000012E-08</v>
      </c>
      <c r="G125" s="244">
        <v>0.005</v>
      </c>
      <c r="H125" s="28">
        <f t="shared" si="3"/>
        <v>4.400000000000002E-06</v>
      </c>
    </row>
    <row r="126" spans="1:8" ht="15" customHeight="1">
      <c r="A126" s="50" t="s">
        <v>117</v>
      </c>
      <c r="B126" s="139">
        <f t="shared" si="1"/>
        <v>30799.999999999996</v>
      </c>
      <c r="C126" s="241">
        <v>0.99</v>
      </c>
      <c r="D126" s="242">
        <v>0.8</v>
      </c>
      <c r="E126" s="242">
        <v>1000000</v>
      </c>
      <c r="F126" s="243">
        <f>(B126*(1-C126)*(1-D126))/(E126*1000)</f>
        <v>6.160000000000004E-08</v>
      </c>
      <c r="G126" s="244">
        <v>0.15</v>
      </c>
      <c r="H126" s="28">
        <f t="shared" si="3"/>
        <v>4.106666666666669E-07</v>
      </c>
    </row>
    <row r="127" spans="1:8" ht="15" customHeight="1">
      <c r="A127" s="50" t="s">
        <v>118</v>
      </c>
      <c r="B127" s="139">
        <f t="shared" si="1"/>
        <v>4400.000000000001</v>
      </c>
      <c r="C127" s="241">
        <v>0.99</v>
      </c>
      <c r="D127" s="242">
        <v>0.8</v>
      </c>
      <c r="E127" s="242">
        <v>1000000</v>
      </c>
      <c r="F127" s="243">
        <f t="shared" si="2"/>
        <v>8.800000000000008E-09</v>
      </c>
      <c r="G127" s="244">
        <v>3.4E-06</v>
      </c>
      <c r="H127" s="28">
        <f t="shared" si="3"/>
        <v>0.0025882352941176494</v>
      </c>
    </row>
    <row r="128" spans="1:8" ht="15" customHeight="1" thickBot="1">
      <c r="A128" s="51" t="s">
        <v>119</v>
      </c>
      <c r="B128" s="140">
        <f t="shared" si="1"/>
        <v>220000</v>
      </c>
      <c r="C128" s="245">
        <v>0.99</v>
      </c>
      <c r="D128" s="246">
        <v>0.9</v>
      </c>
      <c r="E128" s="246">
        <v>1000000</v>
      </c>
      <c r="F128" s="247">
        <f t="shared" si="2"/>
        <v>2.2000000000000014E-07</v>
      </c>
      <c r="G128" s="248">
        <v>2E-05</v>
      </c>
      <c r="H128" s="29">
        <f t="shared" si="3"/>
        <v>0.011000000000000006</v>
      </c>
    </row>
    <row r="129" spans="1:7" s="31" customFormat="1" ht="15">
      <c r="A129" s="43"/>
      <c r="B129" s="44"/>
      <c r="C129" s="44"/>
      <c r="D129" s="44"/>
      <c r="E129" s="44"/>
      <c r="F129" s="44"/>
      <c r="G129" s="44"/>
    </row>
    <row r="130" spans="1:7" s="31" customFormat="1" ht="15">
      <c r="A130" s="43"/>
      <c r="B130" s="44"/>
      <c r="C130" s="44"/>
      <c r="D130" s="44"/>
      <c r="E130" s="44"/>
      <c r="F130" s="44"/>
      <c r="G130" s="44"/>
    </row>
    <row r="131" spans="1:7" s="31" customFormat="1" ht="15">
      <c r="A131" s="43"/>
      <c r="B131" s="44"/>
      <c r="C131" s="44"/>
      <c r="D131" s="44"/>
      <c r="E131" s="44"/>
      <c r="F131" s="44"/>
      <c r="G131" s="44"/>
    </row>
    <row r="132" spans="1:7" s="31" customFormat="1" ht="15">
      <c r="A132" s="43"/>
      <c r="B132" s="44"/>
      <c r="C132" s="44"/>
      <c r="D132" s="44"/>
      <c r="E132" s="44"/>
      <c r="F132" s="44"/>
      <c r="G132" s="44"/>
    </row>
    <row r="133" spans="1:7" s="31" customFormat="1" ht="15">
      <c r="A133" s="43"/>
      <c r="B133" s="44"/>
      <c r="C133" s="44"/>
      <c r="D133" s="44"/>
      <c r="E133" s="44"/>
      <c r="F133" s="44"/>
      <c r="G133" s="44"/>
    </row>
    <row r="134" spans="1:7" s="31" customFormat="1" ht="15">
      <c r="A134" s="43"/>
      <c r="B134" s="44"/>
      <c r="C134" s="44"/>
      <c r="D134" s="44"/>
      <c r="E134" s="44"/>
      <c r="F134" s="44"/>
      <c r="G134" s="44"/>
    </row>
    <row r="135" spans="1:7" s="31" customFormat="1" ht="15">
      <c r="A135" s="43"/>
      <c r="B135" s="44"/>
      <c r="C135" s="44"/>
      <c r="D135" s="44"/>
      <c r="E135" s="44"/>
      <c r="F135" s="44"/>
      <c r="G135" s="44"/>
    </row>
    <row r="136" spans="1:7" s="31" customFormat="1" ht="15">
      <c r="A136" s="43"/>
      <c r="B136" s="44"/>
      <c r="C136" s="44"/>
      <c r="D136" s="44"/>
      <c r="E136" s="44"/>
      <c r="F136" s="44"/>
      <c r="G136" s="44"/>
    </row>
    <row r="137" spans="1:7" s="31" customFormat="1" ht="15">
      <c r="A137" s="43"/>
      <c r="B137" s="44"/>
      <c r="C137" s="44"/>
      <c r="D137" s="44"/>
      <c r="E137" s="44"/>
      <c r="F137" s="44"/>
      <c r="G137" s="44"/>
    </row>
    <row r="138" spans="1:7" s="31" customFormat="1" ht="15">
      <c r="A138" s="43"/>
      <c r="B138" s="44"/>
      <c r="C138" s="44"/>
      <c r="D138" s="44"/>
      <c r="E138" s="44"/>
      <c r="F138" s="44"/>
      <c r="G138" s="44"/>
    </row>
    <row r="139" spans="1:7" s="31" customFormat="1" ht="15">
      <c r="A139" s="43"/>
      <c r="B139" s="44"/>
      <c r="C139" s="44"/>
      <c r="D139" s="44"/>
      <c r="E139" s="44"/>
      <c r="F139" s="44"/>
      <c r="G139" s="44"/>
    </row>
    <row r="140" spans="1:7" s="31" customFormat="1" ht="15">
      <c r="A140" s="43"/>
      <c r="B140" s="44"/>
      <c r="C140" s="44"/>
      <c r="D140" s="44"/>
      <c r="E140" s="44"/>
      <c r="F140" s="44"/>
      <c r="G140" s="44"/>
    </row>
    <row r="141" spans="1:7" s="31" customFormat="1" ht="15">
      <c r="A141" s="43"/>
      <c r="B141" s="44"/>
      <c r="C141" s="44"/>
      <c r="D141" s="44"/>
      <c r="E141" s="44"/>
      <c r="F141" s="44"/>
      <c r="G141" s="44"/>
    </row>
    <row r="142" spans="1:7" s="31" customFormat="1" ht="15">
      <c r="A142" s="43"/>
      <c r="B142" s="44"/>
      <c r="C142" s="44"/>
      <c r="D142" s="44"/>
      <c r="E142" s="44"/>
      <c r="F142" s="44"/>
      <c r="G142" s="44"/>
    </row>
    <row r="143" spans="1:7" s="31" customFormat="1" ht="15">
      <c r="A143" s="43"/>
      <c r="B143" s="44"/>
      <c r="C143" s="44"/>
      <c r="D143" s="44"/>
      <c r="E143" s="44"/>
      <c r="F143" s="44"/>
      <c r="G143" s="44"/>
    </row>
    <row r="144" spans="1:7" s="31" customFormat="1" ht="15">
      <c r="A144" s="43"/>
      <c r="B144" s="44"/>
      <c r="C144" s="44"/>
      <c r="D144" s="44"/>
      <c r="E144" s="44"/>
      <c r="F144" s="44"/>
      <c r="G144" s="44"/>
    </row>
    <row r="145" spans="1:7" s="31" customFormat="1" ht="15">
      <c r="A145" s="43"/>
      <c r="B145" s="44"/>
      <c r="C145" s="44"/>
      <c r="D145" s="44"/>
      <c r="E145" s="44"/>
      <c r="F145" s="44"/>
      <c r="G145" s="44"/>
    </row>
    <row r="146" spans="1:7" s="31" customFormat="1" ht="15">
      <c r="A146" s="43"/>
      <c r="B146" s="44"/>
      <c r="C146" s="44"/>
      <c r="D146" s="44"/>
      <c r="E146" s="44"/>
      <c r="F146" s="44"/>
      <c r="G146" s="44"/>
    </row>
    <row r="147" spans="1:7" s="31" customFormat="1" ht="15">
      <c r="A147" s="43"/>
      <c r="B147" s="44"/>
      <c r="C147" s="44"/>
      <c r="D147" s="44"/>
      <c r="E147" s="44"/>
      <c r="F147" s="44"/>
      <c r="G147" s="44"/>
    </row>
    <row r="148" spans="1:7" s="31" customFormat="1" ht="15">
      <c r="A148" s="43"/>
      <c r="B148" s="44"/>
      <c r="C148" s="44"/>
      <c r="D148" s="44"/>
      <c r="E148" s="44"/>
      <c r="F148" s="44"/>
      <c r="G148" s="44"/>
    </row>
    <row r="149" spans="1:7" s="31" customFormat="1" ht="15">
      <c r="A149" s="43"/>
      <c r="B149" s="44"/>
      <c r="C149" s="44"/>
      <c r="D149" s="44"/>
      <c r="E149" s="44"/>
      <c r="F149" s="44"/>
      <c r="G149" s="44"/>
    </row>
    <row r="150" spans="1:7" s="31" customFormat="1" ht="15">
      <c r="A150" s="43"/>
      <c r="B150" s="44"/>
      <c r="C150" s="44"/>
      <c r="D150" s="44"/>
      <c r="E150" s="44"/>
      <c r="F150" s="44"/>
      <c r="G150" s="44"/>
    </row>
    <row r="151" spans="1:7" s="31" customFormat="1" ht="15">
      <c r="A151" s="43"/>
      <c r="B151" s="44"/>
      <c r="C151" s="44"/>
      <c r="D151" s="44"/>
      <c r="E151" s="44"/>
      <c r="F151" s="44"/>
      <c r="G151" s="44"/>
    </row>
    <row r="152" spans="1:7" s="31" customFormat="1" ht="15">
      <c r="A152" s="43"/>
      <c r="B152" s="44"/>
      <c r="C152" s="44"/>
      <c r="D152" s="44"/>
      <c r="E152" s="44"/>
      <c r="F152" s="44"/>
      <c r="G152" s="44"/>
    </row>
    <row r="153" spans="1:7" s="31" customFormat="1" ht="15">
      <c r="A153" s="43"/>
      <c r="B153" s="44"/>
      <c r="C153" s="44"/>
      <c r="D153" s="44"/>
      <c r="E153" s="44"/>
      <c r="F153" s="44"/>
      <c r="G153" s="44"/>
    </row>
    <row r="154" spans="1:7" s="31" customFormat="1" ht="15">
      <c r="A154" s="43"/>
      <c r="B154" s="44"/>
      <c r="C154" s="44"/>
      <c r="D154" s="44"/>
      <c r="E154" s="44"/>
      <c r="F154" s="44"/>
      <c r="G154" s="44"/>
    </row>
    <row r="155" spans="1:7" s="31" customFormat="1" ht="15">
      <c r="A155" s="43"/>
      <c r="B155" s="44"/>
      <c r="C155" s="44"/>
      <c r="D155" s="44"/>
      <c r="E155" s="44"/>
      <c r="F155" s="44"/>
      <c r="G155" s="44"/>
    </row>
    <row r="156" spans="1:7" s="31" customFormat="1" ht="15">
      <c r="A156" s="43"/>
      <c r="B156" s="44"/>
      <c r="C156" s="44"/>
      <c r="D156" s="44"/>
      <c r="E156" s="44"/>
      <c r="F156" s="44"/>
      <c r="G156" s="44"/>
    </row>
    <row r="157" spans="1:7" s="31" customFormat="1" ht="15">
      <c r="A157" s="43"/>
      <c r="B157" s="44"/>
      <c r="C157" s="44"/>
      <c r="D157" s="44"/>
      <c r="E157" s="44"/>
      <c r="F157" s="44"/>
      <c r="G157" s="44"/>
    </row>
    <row r="158" spans="1:7" s="31" customFormat="1" ht="15">
      <c r="A158" s="43"/>
      <c r="B158" s="44"/>
      <c r="C158" s="44"/>
      <c r="D158" s="44"/>
      <c r="E158" s="44"/>
      <c r="F158" s="44"/>
      <c r="G158" s="44"/>
    </row>
    <row r="159" spans="1:7" s="31" customFormat="1" ht="15">
      <c r="A159" s="43"/>
      <c r="B159" s="44"/>
      <c r="C159" s="44"/>
      <c r="D159" s="44"/>
      <c r="E159" s="44"/>
      <c r="F159" s="44"/>
      <c r="G159" s="44"/>
    </row>
    <row r="160" spans="1:7" s="31" customFormat="1" ht="15">
      <c r="A160" s="43"/>
      <c r="B160" s="44"/>
      <c r="C160" s="44"/>
      <c r="D160" s="44"/>
      <c r="E160" s="44"/>
      <c r="F160" s="44"/>
      <c r="G160" s="44"/>
    </row>
    <row r="161" spans="1:7" s="31" customFormat="1" ht="15">
      <c r="A161" s="43"/>
      <c r="B161" s="44"/>
      <c r="C161" s="44"/>
      <c r="D161" s="44"/>
      <c r="E161" s="44"/>
      <c r="F161" s="44"/>
      <c r="G161" s="44"/>
    </row>
    <row r="162" spans="1:7" s="31" customFormat="1" ht="15">
      <c r="A162" s="43"/>
      <c r="B162" s="44"/>
      <c r="C162" s="44"/>
      <c r="D162" s="44"/>
      <c r="E162" s="44"/>
      <c r="F162" s="44"/>
      <c r="G162" s="44"/>
    </row>
    <row r="163" spans="1:7" s="31" customFormat="1" ht="15">
      <c r="A163" s="43"/>
      <c r="B163" s="44"/>
      <c r="C163" s="44"/>
      <c r="D163" s="44"/>
      <c r="E163" s="44"/>
      <c r="F163" s="44"/>
      <c r="G163" s="44"/>
    </row>
    <row r="164" spans="1:7" s="31" customFormat="1" ht="15">
      <c r="A164" s="43"/>
      <c r="B164" s="44"/>
      <c r="C164" s="44"/>
      <c r="D164" s="44"/>
      <c r="E164" s="44"/>
      <c r="F164" s="44"/>
      <c r="G164" s="44"/>
    </row>
    <row r="165" spans="1:7" s="31" customFormat="1" ht="15">
      <c r="A165" s="43"/>
      <c r="B165" s="44"/>
      <c r="C165" s="44"/>
      <c r="D165" s="44"/>
      <c r="E165" s="44"/>
      <c r="F165" s="44"/>
      <c r="G165" s="44"/>
    </row>
    <row r="166" spans="1:7" ht="15">
      <c r="A166" s="16"/>
      <c r="B166" s="15"/>
      <c r="C166" s="15"/>
      <c r="D166" s="15"/>
      <c r="E166" s="15"/>
      <c r="F166" s="15"/>
      <c r="G166" s="15"/>
    </row>
    <row r="167" spans="1:7" ht="15">
      <c r="A167" s="16"/>
      <c r="B167" s="15"/>
      <c r="C167" s="15"/>
      <c r="D167" s="15"/>
      <c r="E167" s="15"/>
      <c r="F167" s="15"/>
      <c r="G167" s="15"/>
    </row>
    <row r="168" spans="1:7" ht="15">
      <c r="A168" s="16"/>
      <c r="B168" s="15"/>
      <c r="C168" s="15"/>
      <c r="D168" s="15"/>
      <c r="E168" s="15"/>
      <c r="F168" s="15"/>
      <c r="G168" s="15"/>
    </row>
    <row r="169" spans="1:7" ht="15">
      <c r="A169" s="16"/>
      <c r="B169" s="15"/>
      <c r="C169" s="15"/>
      <c r="D169" s="15"/>
      <c r="E169" s="15"/>
      <c r="F169" s="15"/>
      <c r="G169" s="15"/>
    </row>
    <row r="170" spans="1:7" ht="15">
      <c r="A170" s="16"/>
      <c r="B170" s="15"/>
      <c r="C170" s="15"/>
      <c r="D170" s="15"/>
      <c r="E170" s="15"/>
      <c r="F170" s="15"/>
      <c r="G170" s="15"/>
    </row>
    <row r="171" spans="1:7" ht="15">
      <c r="A171" s="16"/>
      <c r="B171" s="15"/>
      <c r="C171" s="15"/>
      <c r="D171" s="15"/>
      <c r="E171" s="15"/>
      <c r="F171" s="15"/>
      <c r="G171" s="15"/>
    </row>
    <row r="172" spans="1:7" ht="15">
      <c r="A172" s="16"/>
      <c r="B172" s="15"/>
      <c r="C172" s="15"/>
      <c r="D172" s="15"/>
      <c r="E172" s="15"/>
      <c r="F172" s="15"/>
      <c r="G172" s="15"/>
    </row>
    <row r="173" spans="1:7" ht="15">
      <c r="A173" s="16"/>
      <c r="B173" s="15"/>
      <c r="C173" s="15"/>
      <c r="D173" s="15"/>
      <c r="E173" s="15"/>
      <c r="F173" s="15"/>
      <c r="G173" s="15"/>
    </row>
    <row r="174" spans="1:7" ht="15">
      <c r="A174" s="16"/>
      <c r="B174" s="15"/>
      <c r="C174" s="15"/>
      <c r="D174" s="15"/>
      <c r="E174" s="15"/>
      <c r="F174" s="15"/>
      <c r="G174" s="15"/>
    </row>
    <row r="175" spans="1:7" ht="15">
      <c r="A175" s="16"/>
      <c r="B175" s="15"/>
      <c r="C175" s="15"/>
      <c r="D175" s="15"/>
      <c r="E175" s="15"/>
      <c r="F175" s="15"/>
      <c r="G175" s="15"/>
    </row>
    <row r="176" spans="1:7" ht="15">
      <c r="A176" s="16"/>
      <c r="B176" s="15"/>
      <c r="C176" s="15"/>
      <c r="D176" s="15"/>
      <c r="E176" s="15"/>
      <c r="F176" s="15"/>
      <c r="G176" s="15"/>
    </row>
    <row r="177" spans="1:7" ht="15">
      <c r="A177" s="16"/>
      <c r="B177" s="15"/>
      <c r="C177" s="15"/>
      <c r="D177" s="15"/>
      <c r="E177" s="15"/>
      <c r="F177" s="15"/>
      <c r="G177" s="15"/>
    </row>
    <row r="178" spans="1:7" ht="15">
      <c r="A178" s="16"/>
      <c r="B178" s="15"/>
      <c r="C178" s="15"/>
      <c r="D178" s="15"/>
      <c r="E178" s="15"/>
      <c r="F178" s="15"/>
      <c r="G178" s="15"/>
    </row>
    <row r="179" spans="1:7" ht="15">
      <c r="A179" s="16"/>
      <c r="B179" s="15"/>
      <c r="C179" s="15"/>
      <c r="D179" s="15"/>
      <c r="E179" s="15"/>
      <c r="F179" s="15"/>
      <c r="G179" s="15"/>
    </row>
    <row r="180" spans="1:7" ht="15">
      <c r="A180" s="16"/>
      <c r="B180" s="15"/>
      <c r="C180" s="15"/>
      <c r="D180" s="15"/>
      <c r="E180" s="15"/>
      <c r="F180" s="15"/>
      <c r="G180" s="15"/>
    </row>
    <row r="181" spans="1:7" ht="15">
      <c r="A181" s="16"/>
      <c r="B181" s="15"/>
      <c r="C181" s="15"/>
      <c r="D181" s="15"/>
      <c r="E181" s="15"/>
      <c r="F181" s="15"/>
      <c r="G181" s="15"/>
    </row>
    <row r="182" spans="1:7" ht="15">
      <c r="A182" s="16"/>
      <c r="B182" s="15"/>
      <c r="C182" s="15"/>
      <c r="D182" s="15"/>
      <c r="E182" s="15"/>
      <c r="F182" s="15"/>
      <c r="G182" s="15"/>
    </row>
    <row r="183" spans="1:7" ht="15">
      <c r="A183" s="16"/>
      <c r="B183" s="15"/>
      <c r="C183" s="15"/>
      <c r="D183" s="15"/>
      <c r="E183" s="15"/>
      <c r="F183" s="15"/>
      <c r="G183" s="15"/>
    </row>
    <row r="184" spans="1:7" ht="15">
      <c r="A184" s="16"/>
      <c r="B184" s="15"/>
      <c r="C184" s="15"/>
      <c r="D184" s="15"/>
      <c r="E184" s="15"/>
      <c r="F184" s="15"/>
      <c r="G184" s="15"/>
    </row>
    <row r="185" spans="1:7" ht="15">
      <c r="A185" s="16"/>
      <c r="B185" s="15"/>
      <c r="C185" s="15"/>
      <c r="D185" s="15"/>
      <c r="E185" s="15"/>
      <c r="F185" s="15"/>
      <c r="G185" s="15"/>
    </row>
    <row r="186" spans="1:7" ht="15">
      <c r="A186" s="16"/>
      <c r="B186" s="15"/>
      <c r="C186" s="15"/>
      <c r="D186" s="15"/>
      <c r="E186" s="15"/>
      <c r="F186" s="15"/>
      <c r="G186" s="15"/>
    </row>
    <row r="187" spans="1:7" ht="15">
      <c r="A187" s="16"/>
      <c r="B187" s="15"/>
      <c r="C187" s="15"/>
      <c r="D187" s="15"/>
      <c r="E187" s="15"/>
      <c r="F187" s="15"/>
      <c r="G187" s="15"/>
    </row>
    <row r="188" spans="1:7" ht="15">
      <c r="A188" s="16"/>
      <c r="B188" s="15"/>
      <c r="C188" s="15"/>
      <c r="D188" s="15"/>
      <c r="E188" s="15"/>
      <c r="F188" s="15"/>
      <c r="G188" s="15"/>
    </row>
    <row r="189" spans="1:7" ht="15">
      <c r="A189" s="16"/>
      <c r="B189" s="15"/>
      <c r="C189" s="15"/>
      <c r="D189" s="15"/>
      <c r="E189" s="15"/>
      <c r="F189" s="15"/>
      <c r="G189" s="15"/>
    </row>
    <row r="190" spans="1:7" ht="15">
      <c r="A190" s="16"/>
      <c r="B190" s="15"/>
      <c r="C190" s="15"/>
      <c r="D190" s="15"/>
      <c r="E190" s="15"/>
      <c r="F190" s="15"/>
      <c r="G190" s="15"/>
    </row>
    <row r="191" spans="1:7" ht="15">
      <c r="A191" s="16"/>
      <c r="B191" s="15"/>
      <c r="C191" s="15"/>
      <c r="D191" s="15"/>
      <c r="E191" s="15"/>
      <c r="F191" s="15"/>
      <c r="G191" s="15"/>
    </row>
    <row r="192" spans="1:7" ht="15">
      <c r="A192" s="16"/>
      <c r="B192" s="15"/>
      <c r="C192" s="15"/>
      <c r="D192" s="15"/>
      <c r="E192" s="15"/>
      <c r="F192" s="15"/>
      <c r="G192" s="15"/>
    </row>
    <row r="193" spans="1:7" ht="15">
      <c r="A193" s="16"/>
      <c r="B193" s="15"/>
      <c r="C193" s="15"/>
      <c r="D193" s="15"/>
      <c r="E193" s="15"/>
      <c r="F193" s="15"/>
      <c r="G193" s="15"/>
    </row>
    <row r="194" spans="1:7" ht="15">
      <c r="A194" s="16"/>
      <c r="B194" s="15"/>
      <c r="C194" s="15"/>
      <c r="D194" s="15"/>
      <c r="E194" s="15"/>
      <c r="F194" s="15"/>
      <c r="G194" s="15"/>
    </row>
    <row r="195" spans="1:7" ht="15">
      <c r="A195" s="16"/>
      <c r="B195" s="15"/>
      <c r="C195" s="15"/>
      <c r="D195" s="15"/>
      <c r="E195" s="15"/>
      <c r="F195" s="15"/>
      <c r="G195" s="15"/>
    </row>
    <row r="196" spans="1:7" ht="15">
      <c r="A196" s="16"/>
      <c r="B196" s="15"/>
      <c r="C196" s="15"/>
      <c r="D196" s="15"/>
      <c r="E196" s="15"/>
      <c r="F196" s="15"/>
      <c r="G196" s="15"/>
    </row>
    <row r="197" spans="1:7" ht="15">
      <c r="A197" s="16"/>
      <c r="B197" s="15"/>
      <c r="C197" s="15"/>
      <c r="D197" s="15"/>
      <c r="E197" s="15"/>
      <c r="F197" s="15"/>
      <c r="G197" s="15"/>
    </row>
    <row r="198" spans="1:7" ht="15">
      <c r="A198" s="16"/>
      <c r="B198" s="15"/>
      <c r="C198" s="15"/>
      <c r="D198" s="15"/>
      <c r="E198" s="15"/>
      <c r="F198" s="15"/>
      <c r="G198" s="15"/>
    </row>
    <row r="199" spans="1:7" ht="15">
      <c r="A199" s="16"/>
      <c r="B199" s="15"/>
      <c r="C199" s="15"/>
      <c r="D199" s="15"/>
      <c r="E199" s="15"/>
      <c r="F199" s="15"/>
      <c r="G199" s="15"/>
    </row>
    <row r="200" spans="1:7" ht="15">
      <c r="A200" s="16"/>
      <c r="B200" s="15"/>
      <c r="C200" s="15"/>
      <c r="D200" s="15"/>
      <c r="E200" s="15"/>
      <c r="F200" s="15"/>
      <c r="G200" s="15"/>
    </row>
    <row r="201" spans="1:7" ht="15">
      <c r="A201" s="16"/>
      <c r="B201" s="15"/>
      <c r="C201" s="15"/>
      <c r="D201" s="15"/>
      <c r="E201" s="15"/>
      <c r="F201" s="15"/>
      <c r="G201" s="15"/>
    </row>
    <row r="202" spans="1:7" ht="15">
      <c r="A202" s="16"/>
      <c r="B202" s="15"/>
      <c r="C202" s="15"/>
      <c r="D202" s="15"/>
      <c r="E202" s="15"/>
      <c r="F202" s="15"/>
      <c r="G202" s="15"/>
    </row>
    <row r="203" spans="1:7" ht="15">
      <c r="A203" s="16"/>
      <c r="B203" s="15"/>
      <c r="C203" s="15"/>
      <c r="D203" s="15"/>
      <c r="E203" s="15"/>
      <c r="F203" s="15"/>
      <c r="G203" s="15"/>
    </row>
    <row r="204" spans="1:7" ht="15">
      <c r="A204" s="16"/>
      <c r="B204" s="15"/>
      <c r="C204" s="15"/>
      <c r="D204" s="15"/>
      <c r="E204" s="15"/>
      <c r="F204" s="15"/>
      <c r="G204" s="15"/>
    </row>
    <row r="205" spans="1:7" ht="15">
      <c r="A205" s="16"/>
      <c r="B205" s="15"/>
      <c r="C205" s="15"/>
      <c r="D205" s="15"/>
      <c r="E205" s="15"/>
      <c r="F205" s="15"/>
      <c r="G205" s="15"/>
    </row>
    <row r="206" spans="1:7" ht="15">
      <c r="A206" s="16"/>
      <c r="B206" s="15"/>
      <c r="C206" s="15"/>
      <c r="D206" s="15"/>
      <c r="E206" s="15"/>
      <c r="F206" s="15"/>
      <c r="G206" s="15"/>
    </row>
    <row r="207" spans="1:7" ht="15">
      <c r="A207" s="16"/>
      <c r="B207" s="15"/>
      <c r="C207" s="15"/>
      <c r="D207" s="15"/>
      <c r="E207" s="15"/>
      <c r="F207" s="15"/>
      <c r="G207" s="15"/>
    </row>
    <row r="208" spans="1:7" ht="15">
      <c r="A208" s="16"/>
      <c r="B208" s="15"/>
      <c r="C208" s="15"/>
      <c r="D208" s="15"/>
      <c r="E208" s="15"/>
      <c r="F208" s="15"/>
      <c r="G208" s="15"/>
    </row>
    <row r="209" spans="1:7" ht="15">
      <c r="A209" s="16"/>
      <c r="B209" s="15"/>
      <c r="C209" s="15"/>
      <c r="D209" s="15"/>
      <c r="E209" s="15"/>
      <c r="F209" s="15"/>
      <c r="G209" s="15"/>
    </row>
    <row r="210" spans="1:7" ht="15">
      <c r="A210" s="16"/>
      <c r="B210" s="15"/>
      <c r="C210" s="15"/>
      <c r="D210" s="15"/>
      <c r="E210" s="15"/>
      <c r="F210" s="15"/>
      <c r="G210" s="15"/>
    </row>
    <row r="211" spans="1:7" ht="15">
      <c r="A211" s="16"/>
      <c r="B211" s="15"/>
      <c r="C211" s="15"/>
      <c r="D211" s="15"/>
      <c r="E211" s="15"/>
      <c r="F211" s="15"/>
      <c r="G211" s="15"/>
    </row>
    <row r="212" spans="1:7" ht="15">
      <c r="A212" s="16"/>
      <c r="B212" s="15"/>
      <c r="C212" s="15"/>
      <c r="D212" s="15"/>
      <c r="E212" s="15"/>
      <c r="F212" s="15"/>
      <c r="G212" s="15"/>
    </row>
    <row r="213" spans="1:7" ht="15">
      <c r="A213" s="16"/>
      <c r="B213" s="15"/>
      <c r="C213" s="15"/>
      <c r="D213" s="15"/>
      <c r="E213" s="15"/>
      <c r="F213" s="15"/>
      <c r="G213" s="15"/>
    </row>
  </sheetData>
  <mergeCells count="4">
    <mergeCell ref="B99:G99"/>
    <mergeCell ref="B100:C100"/>
    <mergeCell ref="D100:E100"/>
    <mergeCell ref="F100:G100"/>
  </mergeCells>
  <printOptions/>
  <pageMargins left="0.7086614173228347" right="0.4330708661417323" top="0.5511811023622047" bottom="0.5511811023622047" header="0.31496062992125984" footer="0.31496062992125984"/>
  <pageSetup fitToHeight="5" horizontalDpi="600" verticalDpi="600" orientation="landscape" scale="46" r:id="rId4"/>
  <drawing r:id="rId3"/>
  <legacyDrawing r:id="rId2"/>
  <oleObjects>
    <oleObject progId="Equation.3" shapeId="582623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AQ218"/>
  <sheetViews>
    <sheetView tabSelected="1" zoomScale="75" zoomScaleNormal="75" zoomScaleSheetLayoutView="75" workbookViewId="0" topLeftCell="A20">
      <selection activeCell="A20" sqref="A20"/>
    </sheetView>
  </sheetViews>
  <sheetFormatPr defaultColWidth="11.421875" defaultRowHeight="12.75"/>
  <cols>
    <col min="1" max="1" width="49.421875" style="0" customWidth="1"/>
    <col min="2" max="7" width="28.00390625" style="9" customWidth="1"/>
    <col min="8" max="8" width="28.00390625" style="0" customWidth="1"/>
    <col min="9" max="30" width="11.421875" style="31" customWidth="1"/>
  </cols>
  <sheetData>
    <row r="1" ht="12.75" hidden="1">
      <c r="I1" s="31" t="s">
        <v>131</v>
      </c>
    </row>
    <row r="2" spans="5:17" ht="15.75" customHeight="1" hidden="1">
      <c r="E2" s="10" t="s">
        <v>12</v>
      </c>
      <c r="I2" s="31" t="s">
        <v>112</v>
      </c>
      <c r="J2" s="31" t="s">
        <v>113</v>
      </c>
      <c r="K2" s="31" t="s">
        <v>114</v>
      </c>
      <c r="L2" s="31" t="s">
        <v>115</v>
      </c>
      <c r="M2" s="31" t="s">
        <v>116</v>
      </c>
      <c r="N2" s="31" t="s">
        <v>117</v>
      </c>
      <c r="O2" s="31" t="s">
        <v>118</v>
      </c>
      <c r="P2" s="31" t="s">
        <v>119</v>
      </c>
      <c r="Q2" s="31" t="s">
        <v>132</v>
      </c>
    </row>
    <row r="3" spans="5:17" ht="19.5" customHeight="1" hidden="1">
      <c r="E3" s="6" t="s">
        <v>61</v>
      </c>
      <c r="F3" s="6">
        <v>0.049033</v>
      </c>
      <c r="I3" s="92">
        <f>IF(E46=1,(C51/POWER(B40,1/E46)),0)</f>
        <v>0</v>
      </c>
      <c r="J3" s="92">
        <f>IF(E46=1,(C52/POWER(B40,1/E46)),0)</f>
        <v>0</v>
      </c>
      <c r="K3" s="92">
        <f>IF(E46=1,(C53/POWER(B40,1/E46)),0)</f>
        <v>0</v>
      </c>
      <c r="L3" s="92">
        <f>IF(E46=1,(C54/POWER(B40,1/E46)),0)</f>
        <v>0</v>
      </c>
      <c r="M3" s="92">
        <f>IF(E46=1,(C55/POWER(B40,1/E46)),0)</f>
        <v>0</v>
      </c>
      <c r="N3" s="92">
        <f>IF(E46=1,(C56/POWER(B40,1/E46)),0)</f>
        <v>0</v>
      </c>
      <c r="O3" s="92">
        <f>IF(E46=1,(C57/POWER(B40,1/E46)),0)</f>
        <v>0</v>
      </c>
      <c r="P3" s="92">
        <f>IF(E46=1,(C58/POWER(B40,1/E46)),0)</f>
        <v>0</v>
      </c>
      <c r="Q3" s="92">
        <f>IF(E46=1,(C59/POWER(B40,1/E46)),0)</f>
        <v>0</v>
      </c>
    </row>
    <row r="4" spans="5:17" ht="15" customHeight="1" hidden="1">
      <c r="E4" s="6" t="s">
        <v>8</v>
      </c>
      <c r="F4" s="6">
        <v>0.039999</v>
      </c>
      <c r="I4" s="92">
        <f>IF(E46=2,(D51/POWER(B40,1/E46)),0)</f>
        <v>0</v>
      </c>
      <c r="J4" s="92">
        <f>IF(E46=2,(C52/POWER(B40,1/E46)),0)</f>
        <v>0</v>
      </c>
      <c r="K4" s="92">
        <f>IF(E46=2,(C53/POWER(B40,1/E46)),0)</f>
        <v>0</v>
      </c>
      <c r="L4" s="92">
        <f>IF(E46=2,(C54/POWER(B40,1/E46)),0)</f>
        <v>0</v>
      </c>
      <c r="M4" s="92">
        <f>IF(E46=2,(C55/POWER(B40,1/E46)),0)</f>
        <v>0</v>
      </c>
      <c r="N4" s="92">
        <f>IF(E46=2,(C56/POWER(B40,1/E46)),0)</f>
        <v>0</v>
      </c>
      <c r="O4" s="92">
        <f>IF(E46=2,(C57/POWER(B40,1/E46)),0)</f>
        <v>0</v>
      </c>
      <c r="P4" s="92">
        <f>IF(E46=2,(C58/POWER(B40,1/E46)),0)</f>
        <v>0</v>
      </c>
      <c r="Q4" s="92">
        <f>IF(E46=2,(C59/POWER(B40,1/E46)),0)</f>
        <v>0</v>
      </c>
    </row>
    <row r="5" spans="5:17" ht="19.5" customHeight="1" hidden="1">
      <c r="E5" s="6" t="s">
        <v>62</v>
      </c>
      <c r="F5" s="6">
        <v>0.156105</v>
      </c>
      <c r="I5" s="92">
        <f>IF(E46=3,(E51/POWER(B40,1/E46)),0)</f>
        <v>0.025853216280382594</v>
      </c>
      <c r="J5" s="92">
        <f>IF(E46=3,(C52/POWER(B40,1/E46)),0)</f>
        <v>0.04641588833612778</v>
      </c>
      <c r="K5" s="92">
        <f>IF(E46=3,(C53/POWER(B40,1/E46)),0)</f>
        <v>0.06498224367057889</v>
      </c>
      <c r="L5" s="92">
        <f>IF(E46=3,(C54/POWER(B40,1/E46)),0)</f>
        <v>0.04641588833612778</v>
      </c>
      <c r="M5" s="92">
        <f>IF(E46=3,(C55/POWER(B40,1/E46)),0)</f>
        <v>0.02320794416806389</v>
      </c>
      <c r="N5" s="92">
        <f>IF(E46=3,(C56/POWER(B40,1/E46)),0)</f>
        <v>0.06498224367057889</v>
      </c>
      <c r="O5" s="92">
        <f>IF(E46=3,(C57/POWER(B40,1/E46)),0)</f>
        <v>0.009283177667225556</v>
      </c>
      <c r="P5" s="92">
        <f>IF(E46=3,(C58/POWER(B40,1/E46)),0)</f>
        <v>0.46415888336127775</v>
      </c>
      <c r="Q5" s="92">
        <f>IF(E46=3,(C59/POWER(B40,1/E46)),0)</f>
        <v>0</v>
      </c>
    </row>
    <row r="6" spans="9:17" ht="12.75" customHeight="1" hidden="1">
      <c r="I6" s="93">
        <f aca="true" t="shared" si="0" ref="I6:Q6">SUM(I3:I5)</f>
        <v>0.025853216280382594</v>
      </c>
      <c r="J6" s="93">
        <f t="shared" si="0"/>
        <v>0.04641588833612778</v>
      </c>
      <c r="K6" s="93">
        <f t="shared" si="0"/>
        <v>0.06498224367057889</v>
      </c>
      <c r="L6" s="93">
        <f t="shared" si="0"/>
        <v>0.04641588833612778</v>
      </c>
      <c r="M6" s="93">
        <f t="shared" si="0"/>
        <v>0.02320794416806389</v>
      </c>
      <c r="N6" s="93">
        <f t="shared" si="0"/>
        <v>0.06498224367057889</v>
      </c>
      <c r="O6" s="93">
        <f t="shared" si="0"/>
        <v>0.009283177667225556</v>
      </c>
      <c r="P6" s="93">
        <f t="shared" si="0"/>
        <v>0.46415888336127775</v>
      </c>
      <c r="Q6" s="93">
        <f t="shared" si="0"/>
        <v>0</v>
      </c>
    </row>
    <row r="7" ht="15.75" customHeight="1" hidden="1">
      <c r="A7" s="1" t="s">
        <v>5</v>
      </c>
    </row>
    <row r="8" ht="15.75" customHeight="1" hidden="1">
      <c r="D8" s="2" t="s">
        <v>13</v>
      </c>
    </row>
    <row r="9" spans="1:30" s="4" customFormat="1" ht="35.25" customHeight="1" hidden="1">
      <c r="A9" s="3" t="s">
        <v>4</v>
      </c>
      <c r="B9" s="3" t="s">
        <v>2</v>
      </c>
      <c r="C9" s="3" t="s">
        <v>3</v>
      </c>
      <c r="D9" s="5" t="s">
        <v>6</v>
      </c>
      <c r="E9" s="3" t="s">
        <v>11</v>
      </c>
      <c r="F9" s="3" t="s">
        <v>9</v>
      </c>
      <c r="G9" s="3" t="s">
        <v>10</v>
      </c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</row>
    <row r="10" spans="1:7" ht="15" customHeight="1" hidden="1">
      <c r="A10" s="6" t="s">
        <v>0</v>
      </c>
      <c r="B10" s="6">
        <v>150</v>
      </c>
      <c r="C10" s="6" t="s">
        <v>63</v>
      </c>
      <c r="D10" s="7">
        <v>0.15</v>
      </c>
      <c r="E10" s="8">
        <f>B10*D10</f>
        <v>22.5</v>
      </c>
      <c r="F10" s="6">
        <f>E10*F3</f>
        <v>1.1032425</v>
      </c>
      <c r="G10" s="6" t="s">
        <v>50</v>
      </c>
    </row>
    <row r="11" spans="1:7" ht="15" customHeight="1" hidden="1">
      <c r="A11" s="6" t="s">
        <v>1</v>
      </c>
      <c r="B11" s="6">
        <v>50</v>
      </c>
      <c r="C11" s="6" t="s">
        <v>64</v>
      </c>
      <c r="D11" s="7">
        <v>0.3</v>
      </c>
      <c r="E11" s="8">
        <f>B11*D11</f>
        <v>15</v>
      </c>
      <c r="F11" s="6">
        <f>E11*F4</f>
        <v>0.599985</v>
      </c>
      <c r="G11" s="6" t="s">
        <v>8</v>
      </c>
    </row>
    <row r="12" spans="4:5" ht="12.75" customHeight="1" hidden="1">
      <c r="D12" s="11"/>
      <c r="E12" s="12"/>
    </row>
    <row r="13" spans="4:5" ht="12.75" customHeight="1" hidden="1">
      <c r="D13" s="11"/>
      <c r="E13" s="12"/>
    </row>
    <row r="14" spans="2:7" s="84" customFormat="1" ht="12.75" customHeight="1" hidden="1">
      <c r="B14" s="86"/>
      <c r="C14" s="86"/>
      <c r="D14" s="86"/>
      <c r="E14" s="87"/>
      <c r="F14" s="86"/>
      <c r="G14" s="86"/>
    </row>
    <row r="15" spans="1:7" s="84" customFormat="1" ht="15.75" customHeight="1" hidden="1">
      <c r="A15" s="88"/>
      <c r="B15" s="86"/>
      <c r="C15" s="86"/>
      <c r="D15" s="86"/>
      <c r="E15" s="87"/>
      <c r="F15" s="86"/>
      <c r="G15" s="86"/>
    </row>
    <row r="16" spans="1:7" s="84" customFormat="1" ht="15" customHeight="1">
      <c r="A16" s="89"/>
      <c r="B16" s="89"/>
      <c r="C16" s="89"/>
      <c r="D16" s="89"/>
      <c r="E16" s="90"/>
      <c r="F16" s="89"/>
      <c r="G16" s="89"/>
    </row>
    <row r="17" spans="1:7" s="84" customFormat="1" ht="15" customHeight="1">
      <c r="A17" s="89"/>
      <c r="B17" s="89"/>
      <c r="C17" s="89"/>
      <c r="D17" s="89"/>
      <c r="E17" s="90"/>
      <c r="F17" s="89"/>
      <c r="G17" s="89"/>
    </row>
    <row r="18" spans="1:7" s="84" customFormat="1" ht="15" customHeight="1">
      <c r="A18" s="89"/>
      <c r="B18" s="89"/>
      <c r="C18" s="89"/>
      <c r="D18" s="89"/>
      <c r="E18" s="90"/>
      <c r="F18" s="89"/>
      <c r="G18" s="89"/>
    </row>
    <row r="19" spans="1:7" s="84" customFormat="1" ht="15" customHeight="1">
      <c r="A19" s="210" t="s">
        <v>205</v>
      </c>
      <c r="B19" s="89"/>
      <c r="C19" s="89"/>
      <c r="D19" s="89"/>
      <c r="E19" s="90"/>
      <c r="F19" s="89"/>
      <c r="G19" s="89"/>
    </row>
    <row r="20" spans="1:7" s="84" customFormat="1" ht="15" customHeight="1">
      <c r="A20" s="89"/>
      <c r="B20" s="89"/>
      <c r="C20" s="89"/>
      <c r="D20" s="89"/>
      <c r="E20" s="90"/>
      <c r="F20" s="89"/>
      <c r="G20" s="89"/>
    </row>
    <row r="21" spans="1:7" s="84" customFormat="1" ht="15" customHeight="1">
      <c r="A21" s="89"/>
      <c r="B21" s="89"/>
      <c r="C21" s="89"/>
      <c r="D21" s="89"/>
      <c r="E21" s="90"/>
      <c r="F21" s="89"/>
      <c r="G21" s="89"/>
    </row>
    <row r="22" spans="1:7" s="84" customFormat="1" ht="15" customHeight="1">
      <c r="A22" s="89"/>
      <c r="B22" s="89"/>
      <c r="C22" s="89"/>
      <c r="D22" s="89"/>
      <c r="E22" s="90"/>
      <c r="F22" s="89"/>
      <c r="G22" s="89"/>
    </row>
    <row r="23" spans="2:7" s="84" customFormat="1" ht="12.75" customHeight="1">
      <c r="B23" s="86"/>
      <c r="C23" s="86"/>
      <c r="D23" s="86"/>
      <c r="E23" s="86"/>
      <c r="F23" s="86"/>
      <c r="G23" s="86"/>
    </row>
    <row r="24" spans="2:7" s="85" customFormat="1" ht="12.75">
      <c r="B24" s="91"/>
      <c r="C24" s="91"/>
      <c r="D24" s="91"/>
      <c r="E24" s="91"/>
      <c r="F24" s="91"/>
      <c r="G24" s="91"/>
    </row>
    <row r="25" spans="1:8" ht="12.75">
      <c r="A25" s="31"/>
      <c r="B25" s="32"/>
      <c r="C25" s="32"/>
      <c r="D25" s="32" t="s">
        <v>7</v>
      </c>
      <c r="E25" s="32"/>
      <c r="F25" s="32"/>
      <c r="G25" s="32"/>
      <c r="H25" s="31"/>
    </row>
    <row r="26" spans="1:8" ht="12.75">
      <c r="A26" s="31"/>
      <c r="B26" s="32"/>
      <c r="C26" s="32"/>
      <c r="D26" s="32"/>
      <c r="E26" s="32"/>
      <c r="F26" s="32"/>
      <c r="G26" s="32"/>
      <c r="H26" s="31"/>
    </row>
    <row r="27" spans="1:8" ht="12.75">
      <c r="A27" s="31"/>
      <c r="B27" s="32"/>
      <c r="C27" s="32"/>
      <c r="D27" s="32"/>
      <c r="E27" s="32"/>
      <c r="F27" s="32"/>
      <c r="G27" s="32"/>
      <c r="H27" s="31"/>
    </row>
    <row r="28" spans="1:8" ht="16.5" thickBot="1">
      <c r="A28" s="67" t="s">
        <v>18</v>
      </c>
      <c r="B28" s="63" t="s">
        <v>52</v>
      </c>
      <c r="C28" s="64"/>
      <c r="D28" s="32"/>
      <c r="E28" s="32"/>
      <c r="F28" s="32"/>
      <c r="G28" s="32"/>
      <c r="H28" s="31"/>
    </row>
    <row r="29" spans="1:8" ht="15.75">
      <c r="A29" s="118" t="s">
        <v>79</v>
      </c>
      <c r="B29" s="213">
        <v>100</v>
      </c>
      <c r="C29" s="100" t="s">
        <v>80</v>
      </c>
      <c r="D29" s="33"/>
      <c r="E29" s="33"/>
      <c r="F29" s="33"/>
      <c r="G29" s="32"/>
      <c r="H29" s="31"/>
    </row>
    <row r="30" spans="1:8" ht="15.75">
      <c r="A30" s="118" t="s">
        <v>78</v>
      </c>
      <c r="B30" s="214">
        <v>100</v>
      </c>
      <c r="C30" s="101" t="s">
        <v>81</v>
      </c>
      <c r="D30" s="33"/>
      <c r="E30" s="33"/>
      <c r="F30" s="33"/>
      <c r="G30" s="32"/>
      <c r="H30" s="31"/>
    </row>
    <row r="31" spans="1:8" ht="15.75">
      <c r="A31" s="118" t="s">
        <v>87</v>
      </c>
      <c r="B31" s="214">
        <v>22</v>
      </c>
      <c r="C31" s="101" t="s">
        <v>89</v>
      </c>
      <c r="D31" s="33"/>
      <c r="E31" s="33"/>
      <c r="F31" s="33"/>
      <c r="G31" s="32"/>
      <c r="H31" s="31"/>
    </row>
    <row r="32" spans="1:8" ht="15.75">
      <c r="A32" s="118" t="s">
        <v>87</v>
      </c>
      <c r="B32" s="214">
        <v>350</v>
      </c>
      <c r="C32" s="101" t="s">
        <v>88</v>
      </c>
      <c r="D32" s="33"/>
      <c r="E32" s="33"/>
      <c r="F32" s="33"/>
      <c r="G32" s="32"/>
      <c r="H32" s="31"/>
    </row>
    <row r="33" spans="1:8" ht="15.75">
      <c r="A33" s="118" t="s">
        <v>94</v>
      </c>
      <c r="B33" s="214">
        <v>20000</v>
      </c>
      <c r="C33" s="101" t="s">
        <v>97</v>
      </c>
      <c r="D33" s="33"/>
      <c r="E33" s="33"/>
      <c r="F33" s="33"/>
      <c r="G33" s="32"/>
      <c r="H33" s="31"/>
    </row>
    <row r="34" spans="1:8" ht="15.75">
      <c r="A34" s="118" t="s">
        <v>135</v>
      </c>
      <c r="B34" s="214">
        <v>200</v>
      </c>
      <c r="C34" s="101" t="s">
        <v>97</v>
      </c>
      <c r="D34" s="33"/>
      <c r="E34" s="33"/>
      <c r="F34" s="33"/>
      <c r="G34" s="32"/>
      <c r="H34" s="31"/>
    </row>
    <row r="35" spans="1:8" ht="15.75">
      <c r="A35" s="118" t="s">
        <v>136</v>
      </c>
      <c r="B35" s="214">
        <v>900</v>
      </c>
      <c r="C35" s="101" t="s">
        <v>97</v>
      </c>
      <c r="D35" s="33"/>
      <c r="E35" s="33"/>
      <c r="F35" s="33"/>
      <c r="G35" s="32"/>
      <c r="H35" s="31"/>
    </row>
    <row r="36" spans="1:8" ht="15.75">
      <c r="A36" s="118" t="s">
        <v>96</v>
      </c>
      <c r="B36" s="214">
        <v>30</v>
      </c>
      <c r="C36" s="101" t="s">
        <v>97</v>
      </c>
      <c r="D36" s="33"/>
      <c r="E36" s="33"/>
      <c r="F36" s="33"/>
      <c r="G36" s="32"/>
      <c r="H36" s="31"/>
    </row>
    <row r="37" spans="1:8" ht="16.5" thickBot="1">
      <c r="A37" s="119" t="s">
        <v>120</v>
      </c>
      <c r="B37" s="215">
        <v>100</v>
      </c>
      <c r="C37" s="61" t="s">
        <v>144</v>
      </c>
      <c r="D37" s="33"/>
      <c r="E37" s="33"/>
      <c r="F37" s="33"/>
      <c r="G37" s="32"/>
      <c r="H37" s="31"/>
    </row>
    <row r="38" spans="1:8" ht="15">
      <c r="A38" s="50" t="s">
        <v>23</v>
      </c>
      <c r="B38" s="57">
        <f>B29*B30</f>
        <v>10000</v>
      </c>
      <c r="C38" s="58" t="s">
        <v>140</v>
      </c>
      <c r="D38" s="33"/>
      <c r="E38" s="33"/>
      <c r="F38" s="33"/>
      <c r="G38" s="32"/>
      <c r="H38" s="31"/>
    </row>
    <row r="39" spans="1:8" ht="15">
      <c r="A39" s="50" t="s">
        <v>95</v>
      </c>
      <c r="B39" s="57">
        <f>B38*B37</f>
        <v>1000000</v>
      </c>
      <c r="C39" s="58" t="s">
        <v>25</v>
      </c>
      <c r="D39" s="33"/>
      <c r="E39" s="33"/>
      <c r="F39" s="33"/>
      <c r="G39" s="32"/>
      <c r="H39" s="31"/>
    </row>
    <row r="40" spans="1:8" ht="15.75">
      <c r="A40" s="50" t="s">
        <v>141</v>
      </c>
      <c r="B40" s="57">
        <f>B33/B34</f>
        <v>100</v>
      </c>
      <c r="C40" s="58"/>
      <c r="D40" s="34"/>
      <c r="E40" s="33"/>
      <c r="F40" s="33"/>
      <c r="G40" s="32"/>
      <c r="H40" s="31"/>
    </row>
    <row r="41" spans="1:8" ht="16.5" thickBot="1">
      <c r="A41" s="50" t="s">
        <v>142</v>
      </c>
      <c r="B41" s="57">
        <f>B35/B36</f>
        <v>30</v>
      </c>
      <c r="C41" s="58"/>
      <c r="D41" s="34"/>
      <c r="E41" s="33"/>
      <c r="F41" s="32"/>
      <c r="G41" s="121"/>
      <c r="H41" s="31"/>
    </row>
    <row r="42" spans="1:8" ht="16.5" thickBot="1">
      <c r="A42" s="59" t="s">
        <v>90</v>
      </c>
      <c r="B42" s="60">
        <f>B38*E75*B32</f>
        <v>77000000</v>
      </c>
      <c r="C42" s="61" t="s">
        <v>81</v>
      </c>
      <c r="D42" s="32"/>
      <c r="E42" s="32"/>
      <c r="F42" s="32"/>
      <c r="G42" s="121" t="s">
        <v>146</v>
      </c>
      <c r="H42" s="219" t="s">
        <v>145</v>
      </c>
    </row>
    <row r="43" spans="1:8" ht="15.75">
      <c r="A43" s="37"/>
      <c r="B43" s="38"/>
      <c r="C43" s="38"/>
      <c r="D43" s="35"/>
      <c r="E43" s="36"/>
      <c r="F43" s="36"/>
      <c r="G43" s="32"/>
      <c r="H43" s="31"/>
    </row>
    <row r="44" spans="1:8" ht="15.75">
      <c r="A44" s="37"/>
      <c r="B44" s="38"/>
      <c r="C44" s="38"/>
      <c r="D44" s="35"/>
      <c r="E44" s="36"/>
      <c r="F44" s="36"/>
      <c r="G44" s="32"/>
      <c r="H44" s="31"/>
    </row>
    <row r="45" spans="1:8" ht="16.5" thickBot="1">
      <c r="A45" s="37"/>
      <c r="B45" s="38"/>
      <c r="C45" s="38"/>
      <c r="D45" s="35"/>
      <c r="E45" s="36"/>
      <c r="F45" s="36"/>
      <c r="G45" s="32"/>
      <c r="H45" s="31"/>
    </row>
    <row r="46" spans="1:8" ht="16.5" thickBot="1">
      <c r="A46" s="37"/>
      <c r="B46" s="38"/>
      <c r="C46" s="258" t="s">
        <v>138</v>
      </c>
      <c r="D46" s="258"/>
      <c r="E46" s="219">
        <v>3</v>
      </c>
      <c r="F46" s="258" t="s">
        <v>139</v>
      </c>
      <c r="G46" s="258"/>
      <c r="H46" s="219">
        <v>2</v>
      </c>
    </row>
    <row r="47" spans="1:8" ht="15">
      <c r="A47" s="39"/>
      <c r="B47" s="117"/>
      <c r="C47" s="32"/>
      <c r="D47" s="32"/>
      <c r="E47" s="32"/>
      <c r="F47" s="32"/>
      <c r="G47" s="32"/>
      <c r="H47" s="31"/>
    </row>
    <row r="48" spans="1:8" ht="15.75">
      <c r="A48" s="67" t="s">
        <v>44</v>
      </c>
      <c r="B48" s="68" t="s">
        <v>91</v>
      </c>
      <c r="C48" s="69" t="s">
        <v>14</v>
      </c>
      <c r="D48" s="76" t="s">
        <v>15</v>
      </c>
      <c r="E48" s="76" t="s">
        <v>16</v>
      </c>
      <c r="F48" s="73" t="s">
        <v>126</v>
      </c>
      <c r="G48" s="69" t="s">
        <v>133</v>
      </c>
      <c r="H48" s="76" t="s">
        <v>143</v>
      </c>
    </row>
    <row r="49" spans="1:8" ht="33" customHeight="1">
      <c r="A49" s="107" t="s">
        <v>17</v>
      </c>
      <c r="B49" s="108" t="s">
        <v>93</v>
      </c>
      <c r="C49" s="109" t="s">
        <v>19</v>
      </c>
      <c r="D49" s="110" t="s">
        <v>124</v>
      </c>
      <c r="E49" s="111" t="s">
        <v>147</v>
      </c>
      <c r="F49" s="112" t="s">
        <v>128</v>
      </c>
      <c r="G49" s="109" t="s">
        <v>134</v>
      </c>
      <c r="H49" s="111" t="s">
        <v>128</v>
      </c>
    </row>
    <row r="50" spans="1:8" ht="30.75" thickBot="1">
      <c r="A50" s="102" t="s">
        <v>21</v>
      </c>
      <c r="B50" s="94" t="s">
        <v>125</v>
      </c>
      <c r="C50" s="103" t="s">
        <v>99</v>
      </c>
      <c r="D50" s="104" t="s">
        <v>196</v>
      </c>
      <c r="E50" s="105" t="s">
        <v>197</v>
      </c>
      <c r="F50" s="106" t="s">
        <v>137</v>
      </c>
      <c r="G50" s="103" t="s">
        <v>99</v>
      </c>
      <c r="H50" s="105" t="s">
        <v>198</v>
      </c>
    </row>
    <row r="51" spans="1:8" ht="15.75">
      <c r="A51" s="120" t="s">
        <v>92</v>
      </c>
      <c r="B51" s="216">
        <v>12</v>
      </c>
      <c r="C51" s="95">
        <f>B51/POWER(B40,1/E46)</f>
        <v>2.58532162803826</v>
      </c>
      <c r="D51" s="75">
        <f>C51/POWER(B40,1/E46)</f>
        <v>0.5569906600335334</v>
      </c>
      <c r="E51" s="79">
        <f>D51/POWER(B40,1/E46)</f>
        <v>0.11999999999999997</v>
      </c>
      <c r="F51" s="74">
        <f>I6</f>
        <v>0.025853216280382594</v>
      </c>
      <c r="G51" s="95">
        <f>F51/POWER(B41,1/H46)</f>
        <v>0.004720129913608451</v>
      </c>
      <c r="H51" s="124">
        <f>G51/POWER(B41,1/H46)</f>
        <v>0.0008617738760127531</v>
      </c>
    </row>
    <row r="52" spans="1:8" ht="15.75">
      <c r="A52" s="120" t="s">
        <v>83</v>
      </c>
      <c r="B52" s="217">
        <v>1</v>
      </c>
      <c r="C52" s="95">
        <f>B52/POWER(B40,1/E46)</f>
        <v>0.21544346900318836</v>
      </c>
      <c r="D52" s="79">
        <f>C52/POWER(B40,1/E46)</f>
        <v>0.04641588833612778</v>
      </c>
      <c r="E52" s="79">
        <f>D52/POWER(B40,1/E46)</f>
        <v>0.009999999999999997</v>
      </c>
      <c r="F52" s="74">
        <f>J6</f>
        <v>0.04641588833612778</v>
      </c>
      <c r="G52" s="95">
        <f>F52/POWER(B41,1/H46)</f>
        <v>0.008474343022779373</v>
      </c>
      <c r="H52" s="124">
        <f>G52/POWER(B41,1/H46)</f>
        <v>0.001547196277870926</v>
      </c>
    </row>
    <row r="53" spans="1:8" ht="15.75">
      <c r="A53" s="120" t="s">
        <v>84</v>
      </c>
      <c r="B53" s="217">
        <v>1.4</v>
      </c>
      <c r="C53" s="95">
        <f>B53/POWER(B40,1/E46)</f>
        <v>0.3016208566044637</v>
      </c>
      <c r="D53" s="79">
        <f>C53/POWER(B40,1/E46)</f>
        <v>0.06498224367057889</v>
      </c>
      <c r="E53" s="79">
        <f>D53/POWER(B40,1/E46)</f>
        <v>0.013999999999999997</v>
      </c>
      <c r="F53" s="74">
        <f>K6</f>
        <v>0.06498224367057889</v>
      </c>
      <c r="G53" s="95">
        <f>F53/POWER(B41,1/H46)</f>
        <v>0.011864080231891122</v>
      </c>
      <c r="H53" s="124">
        <f>G53/POWER(B41,1/H46)</f>
        <v>0.0021660747890192966</v>
      </c>
    </row>
    <row r="54" spans="1:8" ht="16.5" thickBot="1">
      <c r="A54" s="120" t="s">
        <v>85</v>
      </c>
      <c r="B54" s="217">
        <v>1</v>
      </c>
      <c r="C54" s="95">
        <f>B54/POWER(B40,1/E46)</f>
        <v>0.21544346900318836</v>
      </c>
      <c r="D54" s="79">
        <f>C54/POWER(B40,1/E46)</f>
        <v>0.04641588833612778</v>
      </c>
      <c r="E54" s="79">
        <f>D54/POWER(B40,1/E46)</f>
        <v>0.009999999999999997</v>
      </c>
      <c r="F54" s="74">
        <f>L6</f>
        <v>0.04641588833612778</v>
      </c>
      <c r="G54" s="95">
        <f>F54/POWER(B41,1/H46)</f>
        <v>0.008474343022779373</v>
      </c>
      <c r="H54" s="124">
        <f>G54/POWER(B41,1/H46)</f>
        <v>0.001547196277870926</v>
      </c>
    </row>
    <row r="55" spans="1:8" ht="16.5" thickBot="1">
      <c r="A55" s="120" t="s">
        <v>111</v>
      </c>
      <c r="B55" s="217">
        <v>0.5</v>
      </c>
      <c r="C55" s="95">
        <f>B55/POWER(B40,1/E46)</f>
        <v>0.10772173450159418</v>
      </c>
      <c r="D55" s="79">
        <f>C55/POWER(B40,1/E46)</f>
        <v>0.02320794416806389</v>
      </c>
      <c r="E55" s="97">
        <f>D55/POWER(B40,1/E46)</f>
        <v>0.004999999999999998</v>
      </c>
      <c r="F55" s="220">
        <v>0.18</v>
      </c>
      <c r="G55" s="95">
        <f>F55/POWER(B41,1/H46)</f>
        <v>0.03286335345030997</v>
      </c>
      <c r="H55" s="124">
        <f>G55/POWER(B41,1/H46)</f>
        <v>0.006</v>
      </c>
    </row>
    <row r="56" spans="1:8" ht="15.75">
      <c r="A56" s="120" t="s">
        <v>101</v>
      </c>
      <c r="B56" s="217">
        <v>1.4</v>
      </c>
      <c r="C56" s="95">
        <f>B56/POWER(B40,1/E46)</f>
        <v>0.3016208566044637</v>
      </c>
      <c r="D56" s="79">
        <f>C56/POWER(B40,1/E46)</f>
        <v>0.06498224367057889</v>
      </c>
      <c r="E56" s="97">
        <f>D56/POWER(B40,1/E46)</f>
        <v>0.013999999999999997</v>
      </c>
      <c r="F56" s="141">
        <f>N6</f>
        <v>0.06498224367057889</v>
      </c>
      <c r="G56" s="95">
        <f>F56/POWER(B41,1/H46)</f>
        <v>0.011864080231891122</v>
      </c>
      <c r="H56" s="124">
        <f>G56/POWER(B41,1/H46)</f>
        <v>0.0021660747890192966</v>
      </c>
    </row>
    <row r="57" spans="1:8" ht="15.75">
      <c r="A57" s="120" t="s">
        <v>102</v>
      </c>
      <c r="B57" s="217">
        <v>0.2</v>
      </c>
      <c r="C57" s="95">
        <f>B57/POWER(B40,1/E46)</f>
        <v>0.04308869380063767</v>
      </c>
      <c r="D57" s="79">
        <f>C57/POWER(B40,1/E46)</f>
        <v>0.009283177667225556</v>
      </c>
      <c r="E57" s="79">
        <f>D57/POWER(B40,1/41)</f>
        <v>0.008296906090870613</v>
      </c>
      <c r="F57" s="74">
        <f>O6</f>
        <v>0.009283177667225556</v>
      </c>
      <c r="G57" s="95">
        <f>F57/POWER(B41,1/H46)</f>
        <v>0.0016948686045558745</v>
      </c>
      <c r="H57" s="124">
        <f>G57/POWER(B41,1/H46)</f>
        <v>0.0003094392555741852</v>
      </c>
    </row>
    <row r="58" spans="1:8" ht="16.5" thickBot="1">
      <c r="A58" s="120" t="s">
        <v>86</v>
      </c>
      <c r="B58" s="218">
        <v>10</v>
      </c>
      <c r="C58" s="95">
        <f>B58/POWER(B40,1/E46)</f>
        <v>2.1544346900318834</v>
      </c>
      <c r="D58" s="79">
        <f>C58/POWER(B40,1/E46)</f>
        <v>0.46415888336127775</v>
      </c>
      <c r="E58" s="79">
        <f>D58/POWER(B40,1/E46)</f>
        <v>0.09999999999999996</v>
      </c>
      <c r="F58" s="74">
        <f>P6</f>
        <v>0.46415888336127775</v>
      </c>
      <c r="G58" s="95">
        <f>F58/POWER(B41,1/H46)</f>
        <v>0.08474343022779371</v>
      </c>
      <c r="H58" s="124">
        <f>G58/POWER(B41,1/H46)</f>
        <v>0.015471962778709257</v>
      </c>
    </row>
    <row r="59" spans="1:8" ht="16.5" thickBot="1">
      <c r="A59" s="120" t="s">
        <v>129</v>
      </c>
      <c r="B59" s="122">
        <v>0</v>
      </c>
      <c r="C59" s="96">
        <v>0</v>
      </c>
      <c r="D59" s="81">
        <v>0</v>
      </c>
      <c r="E59" s="123">
        <v>0</v>
      </c>
      <c r="F59" s="221">
        <v>0.15</v>
      </c>
      <c r="G59" s="95">
        <f>F59/POWER(B41,1/H46)</f>
        <v>0.027386127875258303</v>
      </c>
      <c r="H59" s="124">
        <f>G59/POWER(B41,1/H46)</f>
        <v>0.004999999999999999</v>
      </c>
    </row>
    <row r="60" spans="1:8" ht="15.75" thickBot="1">
      <c r="A60" s="50" t="s">
        <v>195</v>
      </c>
      <c r="B60" s="30">
        <f>B33</f>
        <v>20000</v>
      </c>
      <c r="C60" s="175">
        <f>B60/POWER(B40,1/E46)</f>
        <v>4308.8693800637675</v>
      </c>
      <c r="D60" s="170">
        <f>C60/POWER(B40,1/E46)</f>
        <v>928.3177667225557</v>
      </c>
      <c r="E60" s="170">
        <f>D60/POWER(B40,1/E46)</f>
        <v>199.99999999999997</v>
      </c>
      <c r="F60" s="178">
        <f>B35</f>
        <v>900</v>
      </c>
      <c r="G60" s="179">
        <f>F60/POWER(B41,1/H46)</f>
        <v>164.31676725154983</v>
      </c>
      <c r="H60" s="180">
        <f>G60/POWER(B41,1/H46)</f>
        <v>30</v>
      </c>
    </row>
    <row r="61" spans="1:8" ht="16.5" thickBot="1">
      <c r="A61" s="50" t="s">
        <v>42</v>
      </c>
      <c r="B61" s="30">
        <v>0</v>
      </c>
      <c r="C61" s="175">
        <f>B37*POWER(B40,1/E46)*B38/1000</f>
        <v>4641.588833612779</v>
      </c>
      <c r="D61" s="170">
        <f>B37*POWER(B40,1/E46)*B38/1000</f>
        <v>4641.588833612779</v>
      </c>
      <c r="E61" s="176">
        <f>B37*POWER(B40,1/E46)*B38/1000</f>
        <v>4641.588833612779</v>
      </c>
      <c r="F61" s="222">
        <v>0</v>
      </c>
      <c r="G61" s="175">
        <f>B37*POWER(B41,1/H46)*B38/1000</f>
        <v>5477.2255750516615</v>
      </c>
      <c r="H61" s="170">
        <f>B37*POWER(B41,1/H46)*B38/1000</f>
        <v>5477.2255750516615</v>
      </c>
    </row>
    <row r="62" spans="1:8" ht="15.75">
      <c r="A62" s="50" t="s">
        <v>194</v>
      </c>
      <c r="B62" s="30">
        <v>0</v>
      </c>
      <c r="C62" s="177">
        <f>C61</f>
        <v>4641.588833612779</v>
      </c>
      <c r="D62" s="184">
        <v>0</v>
      </c>
      <c r="E62" s="185">
        <v>0</v>
      </c>
      <c r="F62" s="181">
        <f>F61</f>
        <v>0</v>
      </c>
      <c r="G62" s="183">
        <f>G61</f>
        <v>5477.2255750516615</v>
      </c>
      <c r="H62" s="186">
        <v>0</v>
      </c>
    </row>
    <row r="63" spans="1:8" ht="15.75">
      <c r="A63" s="50" t="s">
        <v>106</v>
      </c>
      <c r="B63" s="166">
        <f aca="true" t="shared" si="1" ref="B63:H63">B62*B51</f>
        <v>0</v>
      </c>
      <c r="C63" s="167">
        <f t="shared" si="1"/>
        <v>11999.999999999998</v>
      </c>
      <c r="D63" s="170">
        <f t="shared" si="1"/>
        <v>0</v>
      </c>
      <c r="E63" s="170">
        <f t="shared" si="1"/>
        <v>0</v>
      </c>
      <c r="F63" s="171">
        <f>F51*F62</f>
        <v>0</v>
      </c>
      <c r="G63" s="172">
        <f t="shared" si="1"/>
        <v>25.853216280382597</v>
      </c>
      <c r="H63" s="170">
        <f t="shared" si="1"/>
        <v>0</v>
      </c>
    </row>
    <row r="64" spans="1:8" ht="15.75">
      <c r="A64" s="50" t="s">
        <v>103</v>
      </c>
      <c r="B64" s="166">
        <f aca="true" t="shared" si="2" ref="B64:H64">B62*B52</f>
        <v>0</v>
      </c>
      <c r="C64" s="167">
        <f t="shared" si="2"/>
        <v>1000</v>
      </c>
      <c r="D64" s="170">
        <f t="shared" si="2"/>
        <v>0</v>
      </c>
      <c r="E64" s="170">
        <f t="shared" si="2"/>
        <v>0</v>
      </c>
      <c r="F64" s="171">
        <f>F52*F62</f>
        <v>0</v>
      </c>
      <c r="G64" s="172">
        <f t="shared" si="2"/>
        <v>46.415888336127786</v>
      </c>
      <c r="H64" s="170">
        <f t="shared" si="2"/>
        <v>0</v>
      </c>
    </row>
    <row r="65" spans="1:8" ht="15.75">
      <c r="A65" s="50" t="s">
        <v>104</v>
      </c>
      <c r="B65" s="166">
        <f aca="true" t="shared" si="3" ref="B65:H65">B62*B53</f>
        <v>0</v>
      </c>
      <c r="C65" s="167">
        <f t="shared" si="3"/>
        <v>1400</v>
      </c>
      <c r="D65" s="170">
        <f t="shared" si="3"/>
        <v>0</v>
      </c>
      <c r="E65" s="170">
        <f t="shared" si="3"/>
        <v>0</v>
      </c>
      <c r="F65" s="171">
        <f>F53*F62</f>
        <v>0</v>
      </c>
      <c r="G65" s="172">
        <f t="shared" si="3"/>
        <v>64.9822436705789</v>
      </c>
      <c r="H65" s="170">
        <f t="shared" si="3"/>
        <v>0</v>
      </c>
    </row>
    <row r="66" spans="1:8" ht="15.75">
      <c r="A66" s="50" t="s">
        <v>105</v>
      </c>
      <c r="B66" s="166">
        <f aca="true" t="shared" si="4" ref="B66:H66">B62*B54</f>
        <v>0</v>
      </c>
      <c r="C66" s="167">
        <f t="shared" si="4"/>
        <v>1000</v>
      </c>
      <c r="D66" s="170">
        <f t="shared" si="4"/>
        <v>0</v>
      </c>
      <c r="E66" s="170">
        <f t="shared" si="4"/>
        <v>0</v>
      </c>
      <c r="F66" s="171">
        <f>F54*F62</f>
        <v>0</v>
      </c>
      <c r="G66" s="172">
        <f t="shared" si="4"/>
        <v>46.415888336127786</v>
      </c>
      <c r="H66" s="170">
        <f t="shared" si="4"/>
        <v>0</v>
      </c>
    </row>
    <row r="67" spans="1:8" ht="15.75">
      <c r="A67" s="50" t="s">
        <v>110</v>
      </c>
      <c r="B67" s="166">
        <f aca="true" t="shared" si="5" ref="B67:H67">B62*B55</f>
        <v>0</v>
      </c>
      <c r="C67" s="167">
        <f t="shared" si="5"/>
        <v>500</v>
      </c>
      <c r="D67" s="170">
        <f t="shared" si="5"/>
        <v>0</v>
      </c>
      <c r="E67" s="170">
        <f t="shared" si="5"/>
        <v>0</v>
      </c>
      <c r="F67" s="171">
        <f>F55*F62</f>
        <v>0</v>
      </c>
      <c r="G67" s="172">
        <f t="shared" si="5"/>
        <v>180.00000000000003</v>
      </c>
      <c r="H67" s="170">
        <f t="shared" si="5"/>
        <v>0</v>
      </c>
    </row>
    <row r="68" spans="1:8" ht="15.75">
      <c r="A68" s="50" t="s">
        <v>107</v>
      </c>
      <c r="B68" s="166">
        <f aca="true" t="shared" si="6" ref="B68:H68">B62*B56</f>
        <v>0</v>
      </c>
      <c r="C68" s="167">
        <f t="shared" si="6"/>
        <v>1400</v>
      </c>
      <c r="D68" s="170">
        <f t="shared" si="6"/>
        <v>0</v>
      </c>
      <c r="E68" s="170">
        <f t="shared" si="6"/>
        <v>0</v>
      </c>
      <c r="F68" s="171">
        <f>F56*F62</f>
        <v>0</v>
      </c>
      <c r="G68" s="172">
        <f t="shared" si="6"/>
        <v>64.9822436705789</v>
      </c>
      <c r="H68" s="170">
        <f t="shared" si="6"/>
        <v>0</v>
      </c>
    </row>
    <row r="69" spans="1:8" ht="15.75">
      <c r="A69" s="50" t="s">
        <v>108</v>
      </c>
      <c r="B69" s="166">
        <f aca="true" t="shared" si="7" ref="B69:H69">B62*B57</f>
        <v>0</v>
      </c>
      <c r="C69" s="167">
        <f t="shared" si="7"/>
        <v>200</v>
      </c>
      <c r="D69" s="170">
        <f t="shared" si="7"/>
        <v>0</v>
      </c>
      <c r="E69" s="170">
        <f t="shared" si="7"/>
        <v>0</v>
      </c>
      <c r="F69" s="171">
        <f>F57*F62</f>
        <v>0</v>
      </c>
      <c r="G69" s="172">
        <f t="shared" si="7"/>
        <v>9.283177667225557</v>
      </c>
      <c r="H69" s="170">
        <f t="shared" si="7"/>
        <v>0</v>
      </c>
    </row>
    <row r="70" spans="1:8" ht="15.75">
      <c r="A70" s="50" t="s">
        <v>109</v>
      </c>
      <c r="B70" s="166">
        <f aca="true" t="shared" si="8" ref="B70:H70">B62*B58</f>
        <v>0</v>
      </c>
      <c r="C70" s="167">
        <f t="shared" si="8"/>
        <v>9999.999999999998</v>
      </c>
      <c r="D70" s="170">
        <f t="shared" si="8"/>
        <v>0</v>
      </c>
      <c r="E70" s="170">
        <f t="shared" si="8"/>
        <v>0</v>
      </c>
      <c r="F70" s="171">
        <f>F58*F62</f>
        <v>0</v>
      </c>
      <c r="G70" s="172">
        <f t="shared" si="8"/>
        <v>464.15888336127773</v>
      </c>
      <c r="H70" s="170">
        <f t="shared" si="8"/>
        <v>0</v>
      </c>
    </row>
    <row r="71" spans="1:8" ht="15.75">
      <c r="A71" s="82" t="s">
        <v>130</v>
      </c>
      <c r="B71" s="168"/>
      <c r="C71" s="169">
        <v>0</v>
      </c>
      <c r="D71" s="173">
        <v>0</v>
      </c>
      <c r="E71" s="173">
        <v>0</v>
      </c>
      <c r="F71" s="174">
        <f>F59*F72</f>
        <v>0</v>
      </c>
      <c r="G71" s="187">
        <f>G62*G59</f>
        <v>150</v>
      </c>
      <c r="H71" s="173">
        <f>H62*H59</f>
        <v>0</v>
      </c>
    </row>
    <row r="72" spans="1:8" ht="15.75">
      <c r="A72" s="37"/>
      <c r="B72" s="41"/>
      <c r="C72" s="41"/>
      <c r="D72" s="41"/>
      <c r="E72" s="38"/>
      <c r="F72" s="38"/>
      <c r="G72" s="32"/>
      <c r="H72" s="31"/>
    </row>
    <row r="73" spans="1:8" ht="12.75">
      <c r="A73" s="42"/>
      <c r="B73" s="32"/>
      <c r="C73" s="32"/>
      <c r="D73" s="32"/>
      <c r="E73" s="32"/>
      <c r="F73" s="32"/>
      <c r="G73" s="32"/>
      <c r="H73" s="31"/>
    </row>
    <row r="74" spans="1:8" ht="15.75">
      <c r="A74" s="54" t="s">
        <v>46</v>
      </c>
      <c r="B74" s="55"/>
      <c r="C74" s="56"/>
      <c r="D74" s="47"/>
      <c r="E74" s="48"/>
      <c r="F74" s="44"/>
      <c r="G74" s="44"/>
      <c r="H74" s="31"/>
    </row>
    <row r="75" spans="1:8" ht="15.75">
      <c r="A75" s="52" t="s">
        <v>47</v>
      </c>
      <c r="B75" s="53" t="s">
        <v>48</v>
      </c>
      <c r="C75" s="53" t="s">
        <v>49</v>
      </c>
      <c r="D75" s="47"/>
      <c r="E75" s="49">
        <f>B31</f>
        <v>22</v>
      </c>
      <c r="F75" s="44"/>
      <c r="G75" s="44"/>
      <c r="H75" s="31"/>
    </row>
    <row r="76" spans="1:8" ht="15">
      <c r="A76" s="142" t="s">
        <v>112</v>
      </c>
      <c r="B76" s="144">
        <f>IF(H42="Yes",B63+C63+F63,B63+C63+F63+G63)</f>
        <v>12025.85321628038</v>
      </c>
      <c r="C76" s="144">
        <f>B76*B31</f>
        <v>264568.77075816836</v>
      </c>
      <c r="D76" s="45"/>
      <c r="E76" s="48"/>
      <c r="F76" s="44"/>
      <c r="G76" s="44"/>
      <c r="H76" s="31"/>
    </row>
    <row r="77" spans="1:8" ht="15">
      <c r="A77" s="143" t="s">
        <v>113</v>
      </c>
      <c r="B77" s="145">
        <f>IF(H42="Yes",B64+C64+F64,B64+C64+F64+G64)</f>
        <v>1046.4158883361279</v>
      </c>
      <c r="C77" s="145">
        <f>B77*B31</f>
        <v>23021.149543394815</v>
      </c>
      <c r="D77" s="45"/>
      <c r="E77" s="48"/>
      <c r="F77" s="44"/>
      <c r="G77" s="44"/>
      <c r="H77" s="31"/>
    </row>
    <row r="78" spans="1:8" ht="15">
      <c r="A78" s="143" t="s">
        <v>114</v>
      </c>
      <c r="B78" s="145">
        <f>IF(H42="Yes",B65+C65+F65,B65+C65+F65+G65)</f>
        <v>1464.982243670579</v>
      </c>
      <c r="C78" s="145">
        <f>B78*B31</f>
        <v>32229.609360752736</v>
      </c>
      <c r="D78" s="45"/>
      <c r="E78" s="48"/>
      <c r="F78" s="44"/>
      <c r="G78" s="44"/>
      <c r="H78" s="31"/>
    </row>
    <row r="79" spans="1:8" ht="15">
      <c r="A79" s="143" t="s">
        <v>115</v>
      </c>
      <c r="B79" s="145">
        <f>IF(H42="Yes",B66+C66+F66,B66+C66+F66+G66)</f>
        <v>1046.4158883361279</v>
      </c>
      <c r="C79" s="145">
        <f>B79*B31</f>
        <v>23021.149543394815</v>
      </c>
      <c r="D79" s="45"/>
      <c r="E79" s="48"/>
      <c r="F79" s="44"/>
      <c r="G79" s="44"/>
      <c r="H79" s="31"/>
    </row>
    <row r="80" spans="1:8" ht="15">
      <c r="A80" s="143" t="s">
        <v>116</v>
      </c>
      <c r="B80" s="145">
        <f>IF(H42="Yes",B67+C67+F67,B67+C67+F67+G67)</f>
        <v>680</v>
      </c>
      <c r="C80" s="145">
        <f>B80*B31</f>
        <v>14960</v>
      </c>
      <c r="D80" s="45"/>
      <c r="E80" s="48"/>
      <c r="F80" s="44"/>
      <c r="G80" s="44"/>
      <c r="H80" s="31"/>
    </row>
    <row r="81" spans="1:8" ht="15">
      <c r="A81" s="143" t="s">
        <v>117</v>
      </c>
      <c r="B81" s="145">
        <f>IF(H42="Yes",B68+C68+F68,B68+C68+F68+G68)</f>
        <v>1464.982243670579</v>
      </c>
      <c r="C81" s="145">
        <f>B81*B31</f>
        <v>32229.609360752736</v>
      </c>
      <c r="D81" s="45"/>
      <c r="E81" s="48"/>
      <c r="F81" s="44"/>
      <c r="G81" s="44"/>
      <c r="H81" s="31"/>
    </row>
    <row r="82" spans="1:8" ht="15">
      <c r="A82" s="143" t="s">
        <v>118</v>
      </c>
      <c r="B82" s="145">
        <f>IF(H42="Yes",B69+C69+F69,B69+C69+F69+G69)</f>
        <v>209.28317766722554</v>
      </c>
      <c r="C82" s="145">
        <f>B82*B31</f>
        <v>4604.229908678962</v>
      </c>
      <c r="D82" s="45"/>
      <c r="E82" s="48"/>
      <c r="F82" s="44"/>
      <c r="G82" s="44"/>
      <c r="H82" s="31"/>
    </row>
    <row r="83" spans="1:8" ht="15">
      <c r="A83" s="143" t="s">
        <v>119</v>
      </c>
      <c r="B83" s="145">
        <f>IF(H42="Yes",B70+C70+F70,B70+C70+F70+G70)</f>
        <v>10464.158883361277</v>
      </c>
      <c r="C83" s="145">
        <f>B83*B31</f>
        <v>230211.4954339481</v>
      </c>
      <c r="D83" s="45"/>
      <c r="E83" s="44"/>
      <c r="F83" s="44"/>
      <c r="G83" s="44"/>
      <c r="H83" s="31"/>
    </row>
    <row r="84" spans="1:8" ht="15">
      <c r="A84" s="82" t="s">
        <v>132</v>
      </c>
      <c r="B84" s="146">
        <f>IF(H42="Yes",B71+C71+F71,B71+C71+F71+G71)</f>
        <v>150</v>
      </c>
      <c r="C84" s="146">
        <f>B84*B31</f>
        <v>3300</v>
      </c>
      <c r="D84" s="45"/>
      <c r="E84" s="44"/>
      <c r="F84" s="44"/>
      <c r="G84" s="44"/>
      <c r="H84" s="31"/>
    </row>
    <row r="85" spans="1:8" ht="15">
      <c r="A85" s="43"/>
      <c r="B85" s="44"/>
      <c r="C85" s="45"/>
      <c r="D85" s="44"/>
      <c r="E85" s="44"/>
      <c r="F85" s="44"/>
      <c r="G85" s="44"/>
      <c r="H85" s="31"/>
    </row>
    <row r="86" spans="1:8" ht="15">
      <c r="A86" s="43"/>
      <c r="B86" s="44"/>
      <c r="C86" s="44"/>
      <c r="D86" s="44"/>
      <c r="E86" s="44"/>
      <c r="F86" s="44"/>
      <c r="G86" s="44"/>
      <c r="H86" s="31"/>
    </row>
    <row r="87" spans="1:7" ht="15" hidden="1">
      <c r="A87" s="16"/>
      <c r="B87" s="14"/>
      <c r="C87" s="14"/>
      <c r="D87" s="14"/>
      <c r="E87" s="14"/>
      <c r="F87" s="14"/>
      <c r="G87" s="15"/>
    </row>
    <row r="88" spans="1:7" ht="15" hidden="1">
      <c r="A88" s="16" t="s">
        <v>121</v>
      </c>
      <c r="B88" s="15"/>
      <c r="C88" s="15"/>
      <c r="D88" s="15"/>
      <c r="E88" s="15"/>
      <c r="F88" s="15"/>
      <c r="G88" s="15"/>
    </row>
    <row r="89" spans="1:7" ht="15" hidden="1">
      <c r="A89" s="16" t="s">
        <v>27</v>
      </c>
      <c r="B89" s="15"/>
      <c r="C89" s="15"/>
      <c r="D89" s="15"/>
      <c r="E89" s="15"/>
      <c r="F89" s="15"/>
      <c r="G89" s="15"/>
    </row>
    <row r="90" spans="1:7" ht="15" hidden="1">
      <c r="A90" s="16"/>
      <c r="B90" s="15"/>
      <c r="C90" s="15"/>
      <c r="D90" s="15"/>
      <c r="E90" s="15"/>
      <c r="F90" s="15"/>
      <c r="G90" s="15"/>
    </row>
    <row r="91" spans="1:7" ht="15.75" hidden="1">
      <c r="A91" s="16" t="s">
        <v>122</v>
      </c>
      <c r="B91" s="15"/>
      <c r="C91" s="15"/>
      <c r="D91" s="15"/>
      <c r="E91" s="15"/>
      <c r="F91" s="15"/>
      <c r="G91" s="15"/>
    </row>
    <row r="92" spans="1:7" ht="15" hidden="1">
      <c r="A92" s="16"/>
      <c r="B92" s="15"/>
      <c r="C92" s="15"/>
      <c r="D92" s="15"/>
      <c r="E92" s="15"/>
      <c r="F92" s="15"/>
      <c r="G92" s="15"/>
    </row>
    <row r="93" spans="1:7" ht="18" hidden="1">
      <c r="A93" s="16" t="s">
        <v>28</v>
      </c>
      <c r="B93" s="15" t="s">
        <v>65</v>
      </c>
      <c r="C93" s="15"/>
      <c r="D93" s="15"/>
      <c r="E93" s="15"/>
      <c r="F93" s="15"/>
      <c r="G93" s="15"/>
    </row>
    <row r="94" spans="1:7" ht="15" hidden="1">
      <c r="A94" s="16"/>
      <c r="B94" s="15"/>
      <c r="C94" s="15"/>
      <c r="D94" s="15"/>
      <c r="E94" s="15"/>
      <c r="F94" s="15"/>
      <c r="G94" s="15"/>
    </row>
    <row r="95" spans="1:7" ht="15.75" hidden="1" thickBot="1">
      <c r="A95" s="16"/>
      <c r="B95" s="15"/>
      <c r="C95" s="15"/>
      <c r="D95" s="15"/>
      <c r="E95" s="15"/>
      <c r="F95" s="15"/>
      <c r="G95" s="15"/>
    </row>
    <row r="96" spans="1:7" ht="16.5" hidden="1" thickBot="1">
      <c r="A96" s="17" t="s">
        <v>66</v>
      </c>
      <c r="B96" s="18" t="s">
        <v>67</v>
      </c>
      <c r="C96" s="18" t="s">
        <v>68</v>
      </c>
      <c r="D96" s="15"/>
      <c r="E96" s="15"/>
      <c r="F96" s="15"/>
      <c r="G96" s="15"/>
    </row>
    <row r="97" spans="1:7" ht="16.5" hidden="1" thickBot="1" thickTop="1">
      <c r="A97" s="19">
        <v>2</v>
      </c>
      <c r="B97" s="20">
        <v>100</v>
      </c>
      <c r="C97" s="20" t="s">
        <v>29</v>
      </c>
      <c r="D97" s="15"/>
      <c r="E97" s="15"/>
      <c r="F97" s="15"/>
      <c r="G97" s="15"/>
    </row>
    <row r="98" spans="1:7" ht="15.75" hidden="1" thickBot="1">
      <c r="A98" s="19">
        <v>2</v>
      </c>
      <c r="B98" s="20">
        <v>1000</v>
      </c>
      <c r="C98" s="20" t="s">
        <v>30</v>
      </c>
      <c r="D98" s="15"/>
      <c r="E98" s="15"/>
      <c r="F98" s="15"/>
      <c r="G98" s="15"/>
    </row>
    <row r="99" spans="1:7" ht="15.75" hidden="1" thickBot="1">
      <c r="A99" s="19">
        <v>3</v>
      </c>
      <c r="B99" s="20">
        <v>100</v>
      </c>
      <c r="C99" s="20" t="s">
        <v>31</v>
      </c>
      <c r="D99" s="15"/>
      <c r="E99" s="15"/>
      <c r="F99" s="15"/>
      <c r="G99" s="15"/>
    </row>
    <row r="100" spans="1:7" ht="15.75" hidden="1" thickBot="1">
      <c r="A100" s="19">
        <v>3</v>
      </c>
      <c r="B100" s="20">
        <v>1000</v>
      </c>
      <c r="C100" s="20" t="s">
        <v>29</v>
      </c>
      <c r="D100" s="15"/>
      <c r="E100" s="15"/>
      <c r="F100" s="15"/>
      <c r="G100" s="15"/>
    </row>
    <row r="101" spans="1:7" ht="15.75" hidden="1" thickBot="1">
      <c r="A101" s="19">
        <v>4</v>
      </c>
      <c r="B101" s="20">
        <v>100</v>
      </c>
      <c r="C101" s="20" t="s">
        <v>32</v>
      </c>
      <c r="D101" s="15"/>
      <c r="E101" s="15"/>
      <c r="F101" s="15"/>
      <c r="G101" s="15"/>
    </row>
    <row r="102" spans="1:7" ht="15.75" hidden="1" thickBot="1">
      <c r="A102" s="19">
        <v>4</v>
      </c>
      <c r="B102" s="20">
        <v>1000</v>
      </c>
      <c r="C102" s="20" t="s">
        <v>33</v>
      </c>
      <c r="D102" s="15"/>
      <c r="E102" s="15"/>
      <c r="F102" s="15"/>
      <c r="G102" s="15"/>
    </row>
    <row r="103" spans="1:7" ht="15.75" hidden="1" thickBot="1">
      <c r="A103" s="16"/>
      <c r="B103" s="15"/>
      <c r="C103" s="15"/>
      <c r="D103" s="15"/>
      <c r="E103" s="15"/>
      <c r="F103" s="15"/>
      <c r="G103" s="15"/>
    </row>
    <row r="104" spans="1:7" ht="21" customHeight="1" hidden="1" thickBot="1">
      <c r="A104" s="21" t="s">
        <v>34</v>
      </c>
      <c r="B104" s="259" t="s">
        <v>69</v>
      </c>
      <c r="C104" s="260"/>
      <c r="D104" s="260"/>
      <c r="E104" s="260"/>
      <c r="F104" s="260"/>
      <c r="G104" s="261"/>
    </row>
    <row r="105" spans="1:7" ht="18.75" hidden="1" thickBot="1">
      <c r="A105" s="22" t="s">
        <v>70</v>
      </c>
      <c r="B105" s="259" t="s">
        <v>71</v>
      </c>
      <c r="C105" s="261"/>
      <c r="D105" s="259" t="s">
        <v>72</v>
      </c>
      <c r="E105" s="261"/>
      <c r="F105" s="259" t="s">
        <v>73</v>
      </c>
      <c r="G105" s="261"/>
    </row>
    <row r="106" spans="1:7" ht="15.75" hidden="1" thickBot="1">
      <c r="A106" s="23"/>
      <c r="B106" s="24" t="s">
        <v>35</v>
      </c>
      <c r="C106" s="24" t="s">
        <v>36</v>
      </c>
      <c r="D106" s="24" t="s">
        <v>35</v>
      </c>
      <c r="E106" s="24" t="s">
        <v>36</v>
      </c>
      <c r="F106" s="24" t="s">
        <v>35</v>
      </c>
      <c r="G106" s="24" t="s">
        <v>36</v>
      </c>
    </row>
    <row r="107" spans="1:7" ht="16.5" hidden="1" thickBot="1" thickTop="1">
      <c r="A107" s="19" t="s">
        <v>37</v>
      </c>
      <c r="B107" s="20">
        <v>10</v>
      </c>
      <c r="C107" s="20">
        <v>31.62</v>
      </c>
      <c r="D107" s="20">
        <v>4.64</v>
      </c>
      <c r="E107" s="20">
        <v>10</v>
      </c>
      <c r="F107" s="20">
        <v>3.16</v>
      </c>
      <c r="G107" s="20">
        <v>5.62</v>
      </c>
    </row>
    <row r="108" spans="1:7" ht="15.75" hidden="1" thickBot="1">
      <c r="A108" s="19" t="s">
        <v>38</v>
      </c>
      <c r="B108" s="20">
        <v>20</v>
      </c>
      <c r="C108" s="20">
        <v>63.25</v>
      </c>
      <c r="D108" s="20">
        <v>9.28</v>
      </c>
      <c r="E108" s="20">
        <v>20</v>
      </c>
      <c r="F108" s="20">
        <v>6.32</v>
      </c>
      <c r="G108" s="20">
        <v>11.25</v>
      </c>
    </row>
    <row r="109" spans="1:7" ht="15.75" hidden="1" thickBot="1">
      <c r="A109" s="19" t="s">
        <v>39</v>
      </c>
      <c r="B109" s="20">
        <v>30</v>
      </c>
      <c r="C109" s="20">
        <v>94.87</v>
      </c>
      <c r="D109" s="20">
        <v>13.92</v>
      </c>
      <c r="E109" s="20">
        <v>30</v>
      </c>
      <c r="F109" s="20">
        <v>9.49</v>
      </c>
      <c r="G109" s="20">
        <v>16.87</v>
      </c>
    </row>
    <row r="110" spans="1:7" ht="15.75" hidden="1" thickBot="1">
      <c r="A110" s="19">
        <v>4</v>
      </c>
      <c r="B110" s="20">
        <v>40</v>
      </c>
      <c r="C110" s="20">
        <v>126.49</v>
      </c>
      <c r="D110" s="20">
        <v>18.57</v>
      </c>
      <c r="E110" s="20">
        <v>40</v>
      </c>
      <c r="F110" s="20">
        <v>12.65</v>
      </c>
      <c r="G110" s="20">
        <v>22.49</v>
      </c>
    </row>
    <row r="111" spans="1:7" ht="15.75" hidden="1" thickBot="1">
      <c r="A111" s="19">
        <v>5</v>
      </c>
      <c r="B111" s="20">
        <v>50</v>
      </c>
      <c r="C111" s="20">
        <v>158.11</v>
      </c>
      <c r="D111" s="20">
        <v>23.21</v>
      </c>
      <c r="E111" s="20">
        <v>50</v>
      </c>
      <c r="F111" s="20">
        <v>15.81</v>
      </c>
      <c r="G111" s="20">
        <v>28.12</v>
      </c>
    </row>
    <row r="112" spans="1:7" ht="15.75" hidden="1" thickBot="1">
      <c r="A112" s="19">
        <v>6</v>
      </c>
      <c r="B112" s="20">
        <v>60</v>
      </c>
      <c r="C112" s="20">
        <v>189.74</v>
      </c>
      <c r="D112" s="20">
        <v>27.85</v>
      </c>
      <c r="E112" s="20">
        <v>60</v>
      </c>
      <c r="F112" s="20">
        <v>18.97</v>
      </c>
      <c r="G112" s="20">
        <v>33.74</v>
      </c>
    </row>
    <row r="113" spans="1:7" ht="15.75" hidden="1" thickBot="1">
      <c r="A113" s="19">
        <v>7</v>
      </c>
      <c r="B113" s="20">
        <v>70</v>
      </c>
      <c r="C113" s="20">
        <v>221.36</v>
      </c>
      <c r="D113" s="20">
        <v>32.49</v>
      </c>
      <c r="E113" s="20">
        <v>70</v>
      </c>
      <c r="F113" s="20">
        <v>22.14</v>
      </c>
      <c r="G113" s="20">
        <v>39.36</v>
      </c>
    </row>
    <row r="114" spans="1:7" ht="15.75" hidden="1" thickBot="1">
      <c r="A114" s="19">
        <v>8</v>
      </c>
      <c r="B114" s="20">
        <v>80</v>
      </c>
      <c r="C114" s="20">
        <v>252.98</v>
      </c>
      <c r="D114" s="20">
        <v>37.13</v>
      </c>
      <c r="E114" s="20">
        <v>80</v>
      </c>
      <c r="F114" s="20">
        <v>25.3</v>
      </c>
      <c r="G114" s="20">
        <v>44.99</v>
      </c>
    </row>
    <row r="115" spans="1:7" ht="15.75" hidden="1" thickBot="1">
      <c r="A115" s="19">
        <v>9</v>
      </c>
      <c r="B115" s="20">
        <v>90</v>
      </c>
      <c r="C115" s="20">
        <v>284.6</v>
      </c>
      <c r="D115" s="20">
        <v>41.77</v>
      </c>
      <c r="E115" s="20">
        <v>90</v>
      </c>
      <c r="F115" s="20">
        <v>28.46</v>
      </c>
      <c r="G115" s="20">
        <v>50.61</v>
      </c>
    </row>
    <row r="116" spans="1:7" ht="15.75" hidden="1" thickBot="1">
      <c r="A116" s="19">
        <v>10</v>
      </c>
      <c r="B116" s="20">
        <v>100</v>
      </c>
      <c r="C116" s="20">
        <v>316.23</v>
      </c>
      <c r="D116" s="20">
        <v>46.42</v>
      </c>
      <c r="E116" s="20">
        <v>100</v>
      </c>
      <c r="F116" s="20">
        <v>31.62</v>
      </c>
      <c r="G116" s="20">
        <v>56.23</v>
      </c>
    </row>
    <row r="117" spans="1:7" ht="15" hidden="1">
      <c r="A117" s="16"/>
      <c r="B117" s="15"/>
      <c r="C117" s="15"/>
      <c r="D117" s="15"/>
      <c r="E117" s="15"/>
      <c r="F117" s="15"/>
      <c r="G117" s="15"/>
    </row>
    <row r="118" spans="1:7" ht="18" hidden="1">
      <c r="A118" s="16" t="s">
        <v>74</v>
      </c>
      <c r="B118" s="15"/>
      <c r="C118" s="15"/>
      <c r="D118" s="15"/>
      <c r="E118" s="15"/>
      <c r="F118" s="15"/>
      <c r="G118" s="15"/>
    </row>
    <row r="119" spans="1:7" ht="15" hidden="1">
      <c r="A119" s="16"/>
      <c r="B119" s="15"/>
      <c r="C119" s="15"/>
      <c r="D119" s="15"/>
      <c r="E119" s="15"/>
      <c r="F119" s="15"/>
      <c r="G119" s="15"/>
    </row>
    <row r="120" spans="1:7" ht="18.75" hidden="1">
      <c r="A120" s="16"/>
      <c r="B120" s="25" t="s">
        <v>75</v>
      </c>
      <c r="C120" s="15"/>
      <c r="D120" s="15"/>
      <c r="E120" s="15"/>
      <c r="F120" s="15"/>
      <c r="G120" s="15"/>
    </row>
    <row r="121" spans="1:7" ht="15" hidden="1">
      <c r="A121" s="16"/>
      <c r="B121" s="15"/>
      <c r="C121" s="15"/>
      <c r="D121" s="15"/>
      <c r="E121" s="15"/>
      <c r="F121" s="15"/>
      <c r="G121" s="15"/>
    </row>
    <row r="122" spans="1:7" ht="15.75" hidden="1">
      <c r="A122" s="26" t="s">
        <v>40</v>
      </c>
      <c r="B122" s="25" t="s">
        <v>41</v>
      </c>
      <c r="C122" s="15"/>
      <c r="D122" s="15"/>
      <c r="E122" s="15"/>
      <c r="F122" s="15"/>
      <c r="G122" s="15"/>
    </row>
    <row r="123" spans="1:7" ht="15.75" hidden="1">
      <c r="A123" s="16"/>
      <c r="B123" s="15"/>
      <c r="C123" s="25">
        <v>1000</v>
      </c>
      <c r="D123" s="15"/>
      <c r="E123" s="15"/>
      <c r="F123" s="15"/>
      <c r="G123" s="15"/>
    </row>
    <row r="124" spans="1:43" ht="55.5" customHeight="1">
      <c r="A124" s="113" t="s">
        <v>76</v>
      </c>
      <c r="B124" s="44"/>
      <c r="C124" s="44"/>
      <c r="D124" s="44"/>
      <c r="E124" s="44"/>
      <c r="F124" s="44"/>
      <c r="G124" s="44"/>
      <c r="H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</row>
    <row r="125" spans="1:8" ht="53.25" customHeight="1" thickBot="1">
      <c r="A125" s="114" t="s">
        <v>53</v>
      </c>
      <c r="B125" s="135" t="s">
        <v>54</v>
      </c>
      <c r="C125" s="136" t="s">
        <v>77</v>
      </c>
      <c r="D125" s="136" t="s">
        <v>55</v>
      </c>
      <c r="E125" s="137" t="s">
        <v>56</v>
      </c>
      <c r="F125" s="137" t="s">
        <v>57</v>
      </c>
      <c r="G125" s="137" t="s">
        <v>58</v>
      </c>
      <c r="H125" s="27" t="s">
        <v>59</v>
      </c>
    </row>
    <row r="126" spans="1:8" ht="15" customHeight="1">
      <c r="A126" s="50" t="s">
        <v>112</v>
      </c>
      <c r="B126" s="138">
        <f aca="true" t="shared" si="9" ref="B126:B133">C76</f>
        <v>264568.77075816836</v>
      </c>
      <c r="C126" s="224">
        <v>0.9</v>
      </c>
      <c r="D126" s="224">
        <v>0.01</v>
      </c>
      <c r="E126" s="224">
        <v>1000000</v>
      </c>
      <c r="F126" s="225">
        <f aca="true" t="shared" si="10" ref="F126:F133">(B126*(1-C126)*(1-D126))/(E126*1000)</f>
        <v>2.6192308305058664E-05</v>
      </c>
      <c r="G126" s="224">
        <v>0.0001</v>
      </c>
      <c r="H126" s="223">
        <f aca="true" t="shared" si="11" ref="H126:H133">F126/G126</f>
        <v>0.26192308305058665</v>
      </c>
    </row>
    <row r="127" spans="1:8" ht="15" customHeight="1">
      <c r="A127" s="50" t="s">
        <v>113</v>
      </c>
      <c r="B127" s="233">
        <f t="shared" si="9"/>
        <v>23021.149543394815</v>
      </c>
      <c r="C127" s="231">
        <v>0.96</v>
      </c>
      <c r="D127" s="231">
        <v>0.01</v>
      </c>
      <c r="E127" s="231">
        <v>1000000</v>
      </c>
      <c r="F127" s="232">
        <f t="shared" si="10"/>
        <v>9.116375219184355E-07</v>
      </c>
      <c r="G127" s="231">
        <v>4E-07</v>
      </c>
      <c r="H127" s="230">
        <f t="shared" si="11"/>
        <v>2.279093804796089</v>
      </c>
    </row>
    <row r="128" spans="1:8" ht="15" customHeight="1">
      <c r="A128" s="50" t="s">
        <v>114</v>
      </c>
      <c r="B128" s="139">
        <f t="shared" si="9"/>
        <v>32229.609360752736</v>
      </c>
      <c r="C128" s="226">
        <v>0.99</v>
      </c>
      <c r="D128" s="226">
        <v>0.01</v>
      </c>
      <c r="E128" s="226">
        <v>20000</v>
      </c>
      <c r="F128" s="227">
        <f t="shared" si="10"/>
        <v>1.595365663357262E-05</v>
      </c>
      <c r="G128" s="226">
        <v>0.026</v>
      </c>
      <c r="H128" s="115">
        <f t="shared" si="11"/>
        <v>0.0006136021782143316</v>
      </c>
    </row>
    <row r="129" spans="1:8" ht="15" customHeight="1">
      <c r="A129" s="50" t="s">
        <v>115</v>
      </c>
      <c r="B129" s="139">
        <f t="shared" si="9"/>
        <v>23021.149543394815</v>
      </c>
      <c r="C129" s="226">
        <v>0.99</v>
      </c>
      <c r="D129" s="226">
        <v>0.2</v>
      </c>
      <c r="E129" s="226">
        <v>1000000</v>
      </c>
      <c r="F129" s="227">
        <f t="shared" si="10"/>
        <v>1.841691963471587E-07</v>
      </c>
      <c r="G129" s="226">
        <v>0.002</v>
      </c>
      <c r="H129" s="115">
        <f t="shared" si="11"/>
        <v>9.208459817357935E-05</v>
      </c>
    </row>
    <row r="130" spans="1:8" ht="15" customHeight="1">
      <c r="A130" s="50" t="s">
        <v>116</v>
      </c>
      <c r="B130" s="139">
        <f t="shared" si="9"/>
        <v>14960</v>
      </c>
      <c r="C130" s="226">
        <v>0.99</v>
      </c>
      <c r="D130" s="226">
        <v>0.8</v>
      </c>
      <c r="E130" s="226">
        <v>1000000</v>
      </c>
      <c r="F130" s="227">
        <f t="shared" si="10"/>
        <v>2.992000000000002E-08</v>
      </c>
      <c r="G130" s="226">
        <v>0.005</v>
      </c>
      <c r="H130" s="115">
        <f t="shared" si="11"/>
        <v>5.984000000000004E-06</v>
      </c>
    </row>
    <row r="131" spans="1:8" ht="15" customHeight="1">
      <c r="A131" s="50" t="s">
        <v>117</v>
      </c>
      <c r="B131" s="139">
        <f t="shared" si="9"/>
        <v>32229.609360752736</v>
      </c>
      <c r="C131" s="226">
        <v>0.99</v>
      </c>
      <c r="D131" s="226">
        <v>0.8</v>
      </c>
      <c r="E131" s="226">
        <v>1000000</v>
      </c>
      <c r="F131" s="227">
        <f t="shared" si="10"/>
        <v>6.445921872150553E-08</v>
      </c>
      <c r="G131" s="226">
        <v>0.15</v>
      </c>
      <c r="H131" s="115">
        <f t="shared" si="11"/>
        <v>4.2972812481003687E-07</v>
      </c>
    </row>
    <row r="132" spans="1:8" ht="15" customHeight="1">
      <c r="A132" s="50" t="s">
        <v>118</v>
      </c>
      <c r="B132" s="139">
        <f t="shared" si="9"/>
        <v>4604.229908678962</v>
      </c>
      <c r="C132" s="226">
        <v>0.99</v>
      </c>
      <c r="D132" s="226">
        <v>0.8</v>
      </c>
      <c r="E132" s="226">
        <v>1000000</v>
      </c>
      <c r="F132" s="227">
        <f t="shared" si="10"/>
        <v>9.208459817357928E-09</v>
      </c>
      <c r="G132" s="226">
        <v>3.4E-06</v>
      </c>
      <c r="H132" s="115">
        <f t="shared" si="11"/>
        <v>0.0027083705345170377</v>
      </c>
    </row>
    <row r="133" spans="1:8" ht="15" customHeight="1" thickBot="1">
      <c r="A133" s="51" t="s">
        <v>119</v>
      </c>
      <c r="B133" s="140">
        <f t="shared" si="9"/>
        <v>230211.4954339481</v>
      </c>
      <c r="C133" s="228">
        <v>0.99</v>
      </c>
      <c r="D133" s="228">
        <v>0.9</v>
      </c>
      <c r="E133" s="228">
        <v>1000000</v>
      </c>
      <c r="F133" s="229">
        <f t="shared" si="10"/>
        <v>2.3021149543394828E-07</v>
      </c>
      <c r="G133" s="228">
        <v>2E-05</v>
      </c>
      <c r="H133" s="116">
        <f t="shared" si="11"/>
        <v>0.011510574771697413</v>
      </c>
    </row>
    <row r="134" spans="1:43" s="31" customFormat="1" ht="15">
      <c r="A134" s="43"/>
      <c r="B134" s="44"/>
      <c r="C134" s="44"/>
      <c r="D134" s="44"/>
      <c r="E134" s="44"/>
      <c r="F134" s="44"/>
      <c r="G134" s="4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1:43" s="31" customFormat="1" ht="15">
      <c r="A135" s="43"/>
      <c r="B135" s="44"/>
      <c r="C135" s="44"/>
      <c r="D135" s="44"/>
      <c r="E135" s="44"/>
      <c r="F135" s="44"/>
      <c r="G135" s="44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1:43" s="31" customFormat="1" ht="15">
      <c r="A136" s="43"/>
      <c r="B136" s="44"/>
      <c r="C136" s="44"/>
      <c r="D136" s="44"/>
      <c r="E136" s="44"/>
      <c r="F136" s="44"/>
      <c r="G136" s="44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1:43" s="31" customFormat="1" ht="15">
      <c r="A137" s="43"/>
      <c r="B137" s="44"/>
      <c r="C137" s="44"/>
      <c r="D137" s="44"/>
      <c r="E137" s="44"/>
      <c r="F137" s="44"/>
      <c r="G137" s="44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1:43" s="31" customFormat="1" ht="15">
      <c r="A138" s="43"/>
      <c r="B138" s="44"/>
      <c r="C138" s="44"/>
      <c r="D138" s="44"/>
      <c r="E138" s="44"/>
      <c r="F138" s="44"/>
      <c r="G138" s="44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1:43" s="31" customFormat="1" ht="15">
      <c r="A139" s="43"/>
      <c r="B139" s="44"/>
      <c r="C139" s="44"/>
      <c r="D139" s="44"/>
      <c r="E139" s="44"/>
      <c r="F139" s="44"/>
      <c r="G139" s="44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1:43" s="31" customFormat="1" ht="15">
      <c r="A140" s="43"/>
      <c r="B140" s="44"/>
      <c r="C140" s="44"/>
      <c r="D140" s="44"/>
      <c r="E140" s="44"/>
      <c r="F140" s="44"/>
      <c r="G140" s="44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1:43" s="31" customFormat="1" ht="15">
      <c r="A141" s="43"/>
      <c r="B141" s="44"/>
      <c r="C141" s="44"/>
      <c r="D141" s="44"/>
      <c r="E141" s="44"/>
      <c r="F141" s="44"/>
      <c r="G141" s="44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1:43" s="31" customFormat="1" ht="15">
      <c r="A142" s="43"/>
      <c r="B142" s="44"/>
      <c r="C142" s="44"/>
      <c r="D142" s="44"/>
      <c r="E142" s="44"/>
      <c r="F142" s="44"/>
      <c r="G142" s="44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1:43" s="31" customFormat="1" ht="15">
      <c r="A143" s="43"/>
      <c r="B143" s="44"/>
      <c r="C143" s="44"/>
      <c r="D143" s="44"/>
      <c r="E143" s="44"/>
      <c r="F143" s="44"/>
      <c r="G143" s="44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1:43" s="31" customFormat="1" ht="15">
      <c r="A144" s="43"/>
      <c r="B144" s="44"/>
      <c r="C144" s="44"/>
      <c r="D144" s="44"/>
      <c r="E144" s="44"/>
      <c r="F144" s="44"/>
      <c r="G144" s="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1:43" s="31" customFormat="1" ht="15">
      <c r="A145" s="43"/>
      <c r="B145" s="44"/>
      <c r="C145" s="44"/>
      <c r="D145" s="44"/>
      <c r="E145" s="44"/>
      <c r="F145" s="44"/>
      <c r="G145" s="44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1:43" s="31" customFormat="1" ht="15">
      <c r="A146" s="43"/>
      <c r="B146" s="44"/>
      <c r="C146" s="44"/>
      <c r="D146" s="44"/>
      <c r="E146" s="44"/>
      <c r="F146" s="44"/>
      <c r="G146" s="44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1:43" s="31" customFormat="1" ht="15">
      <c r="A147" s="43"/>
      <c r="B147" s="44"/>
      <c r="C147" s="44"/>
      <c r="D147" s="44"/>
      <c r="E147" s="44"/>
      <c r="F147" s="44"/>
      <c r="G147" s="44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1:43" s="31" customFormat="1" ht="15">
      <c r="A148" s="43"/>
      <c r="B148" s="44"/>
      <c r="C148" s="44"/>
      <c r="D148" s="44"/>
      <c r="E148" s="44"/>
      <c r="F148" s="44"/>
      <c r="G148" s="44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1:7" s="31" customFormat="1" ht="15">
      <c r="A149" s="43"/>
      <c r="B149" s="44"/>
      <c r="C149" s="44"/>
      <c r="D149" s="44"/>
      <c r="E149" s="44"/>
      <c r="F149" s="44"/>
      <c r="G149" s="44"/>
    </row>
    <row r="150" spans="1:7" s="31" customFormat="1" ht="15">
      <c r="A150" s="43"/>
      <c r="B150" s="44"/>
      <c r="C150" s="44"/>
      <c r="D150" s="44"/>
      <c r="E150" s="44"/>
      <c r="F150" s="44"/>
      <c r="G150" s="44"/>
    </row>
    <row r="151" spans="1:7" s="31" customFormat="1" ht="15">
      <c r="A151" s="43"/>
      <c r="B151" s="44"/>
      <c r="C151" s="44"/>
      <c r="D151" s="44"/>
      <c r="E151" s="44"/>
      <c r="F151" s="44"/>
      <c r="G151" s="44"/>
    </row>
    <row r="152" spans="1:7" s="31" customFormat="1" ht="15">
      <c r="A152" s="43"/>
      <c r="B152" s="44"/>
      <c r="C152" s="44"/>
      <c r="D152" s="44"/>
      <c r="E152" s="44"/>
      <c r="F152" s="44"/>
      <c r="G152" s="44"/>
    </row>
    <row r="153" spans="1:7" s="31" customFormat="1" ht="15">
      <c r="A153" s="43"/>
      <c r="B153" s="44"/>
      <c r="C153" s="44"/>
      <c r="D153" s="44"/>
      <c r="E153" s="44"/>
      <c r="F153" s="44"/>
      <c r="G153" s="44"/>
    </row>
    <row r="154" spans="1:7" s="31" customFormat="1" ht="15">
      <c r="A154" s="43"/>
      <c r="B154" s="44"/>
      <c r="C154" s="44"/>
      <c r="D154" s="44"/>
      <c r="E154" s="44"/>
      <c r="F154" s="44"/>
      <c r="G154" s="44"/>
    </row>
    <row r="155" spans="1:7" s="31" customFormat="1" ht="15">
      <c r="A155" s="43"/>
      <c r="B155" s="44"/>
      <c r="C155" s="44"/>
      <c r="D155" s="44"/>
      <c r="E155" s="44"/>
      <c r="F155" s="44"/>
      <c r="G155" s="44"/>
    </row>
    <row r="156" spans="1:7" s="31" customFormat="1" ht="15">
      <c r="A156" s="43"/>
      <c r="B156" s="44"/>
      <c r="C156" s="44"/>
      <c r="D156" s="44"/>
      <c r="E156" s="44"/>
      <c r="F156" s="44"/>
      <c r="G156" s="44"/>
    </row>
    <row r="157" spans="1:7" s="31" customFormat="1" ht="15">
      <c r="A157" s="43"/>
      <c r="B157" s="44"/>
      <c r="C157" s="44"/>
      <c r="D157" s="44"/>
      <c r="E157" s="44"/>
      <c r="F157" s="44"/>
      <c r="G157" s="44"/>
    </row>
    <row r="158" spans="1:7" s="31" customFormat="1" ht="15">
      <c r="A158" s="43"/>
      <c r="B158" s="44"/>
      <c r="C158" s="44"/>
      <c r="D158" s="44"/>
      <c r="E158" s="44"/>
      <c r="F158" s="44"/>
      <c r="G158" s="44"/>
    </row>
    <row r="159" spans="1:7" s="31" customFormat="1" ht="15">
      <c r="A159" s="43"/>
      <c r="B159" s="44"/>
      <c r="C159" s="44"/>
      <c r="D159" s="44"/>
      <c r="E159" s="44"/>
      <c r="F159" s="44"/>
      <c r="G159" s="44"/>
    </row>
    <row r="160" spans="1:7" s="31" customFormat="1" ht="15">
      <c r="A160" s="43"/>
      <c r="B160" s="44"/>
      <c r="C160" s="44"/>
      <c r="D160" s="44"/>
      <c r="E160" s="44"/>
      <c r="F160" s="44"/>
      <c r="G160" s="44"/>
    </row>
    <row r="161" spans="1:7" s="31" customFormat="1" ht="15">
      <c r="A161" s="43"/>
      <c r="B161" s="44"/>
      <c r="C161" s="44"/>
      <c r="D161" s="44"/>
      <c r="E161" s="44"/>
      <c r="F161" s="44"/>
      <c r="G161" s="44"/>
    </row>
    <row r="162" spans="1:7" s="31" customFormat="1" ht="15">
      <c r="A162" s="43"/>
      <c r="B162" s="44"/>
      <c r="C162" s="44"/>
      <c r="D162" s="44"/>
      <c r="E162" s="44"/>
      <c r="F162" s="44"/>
      <c r="G162" s="44"/>
    </row>
    <row r="163" spans="1:7" s="31" customFormat="1" ht="15">
      <c r="A163" s="43"/>
      <c r="B163" s="44"/>
      <c r="C163" s="44"/>
      <c r="D163" s="44"/>
      <c r="E163" s="44"/>
      <c r="F163" s="44"/>
      <c r="G163" s="44"/>
    </row>
    <row r="164" spans="1:7" s="31" customFormat="1" ht="15">
      <c r="A164" s="43"/>
      <c r="B164" s="44"/>
      <c r="C164" s="44"/>
      <c r="D164" s="44"/>
      <c r="E164" s="44"/>
      <c r="F164" s="44"/>
      <c r="G164" s="44"/>
    </row>
    <row r="165" spans="1:7" s="31" customFormat="1" ht="15">
      <c r="A165" s="43"/>
      <c r="B165" s="44"/>
      <c r="C165" s="44"/>
      <c r="D165" s="44"/>
      <c r="E165" s="44"/>
      <c r="F165" s="44"/>
      <c r="G165" s="44"/>
    </row>
    <row r="166" spans="1:7" s="31" customFormat="1" ht="15">
      <c r="A166" s="43"/>
      <c r="B166" s="44"/>
      <c r="C166" s="44"/>
      <c r="D166" s="44"/>
      <c r="E166" s="44"/>
      <c r="F166" s="44"/>
      <c r="G166" s="44"/>
    </row>
    <row r="167" spans="1:7" s="31" customFormat="1" ht="15">
      <c r="A167" s="43"/>
      <c r="B167" s="44"/>
      <c r="C167" s="44"/>
      <c r="D167" s="44"/>
      <c r="E167" s="44"/>
      <c r="F167" s="44"/>
      <c r="G167" s="44"/>
    </row>
    <row r="168" spans="1:7" s="31" customFormat="1" ht="15">
      <c r="A168" s="43"/>
      <c r="B168" s="44"/>
      <c r="C168" s="44"/>
      <c r="D168" s="44"/>
      <c r="E168" s="44"/>
      <c r="F168" s="44"/>
      <c r="G168" s="44"/>
    </row>
    <row r="169" spans="1:7" s="31" customFormat="1" ht="15">
      <c r="A169" s="43"/>
      <c r="B169" s="44"/>
      <c r="C169" s="44"/>
      <c r="D169" s="44"/>
      <c r="E169" s="44"/>
      <c r="F169" s="44"/>
      <c r="G169" s="44"/>
    </row>
    <row r="170" spans="1:7" s="31" customFormat="1" ht="15">
      <c r="A170" s="43"/>
      <c r="B170" s="44"/>
      <c r="C170" s="44"/>
      <c r="D170" s="44"/>
      <c r="E170" s="44"/>
      <c r="F170" s="44"/>
      <c r="G170" s="44"/>
    </row>
    <row r="171" spans="1:7" ht="15">
      <c r="A171" s="16"/>
      <c r="B171" s="15"/>
      <c r="C171" s="15"/>
      <c r="D171" s="15"/>
      <c r="E171" s="15"/>
      <c r="F171" s="15"/>
      <c r="G171" s="15"/>
    </row>
    <row r="172" spans="1:7" ht="15">
      <c r="A172" s="16"/>
      <c r="B172" s="15"/>
      <c r="C172" s="15"/>
      <c r="D172" s="15"/>
      <c r="E172" s="15"/>
      <c r="F172" s="15"/>
      <c r="G172" s="15"/>
    </row>
    <row r="173" spans="1:7" ht="15">
      <c r="A173" s="16"/>
      <c r="B173" s="15"/>
      <c r="C173" s="15"/>
      <c r="D173" s="15"/>
      <c r="E173" s="15"/>
      <c r="F173" s="15"/>
      <c r="G173" s="15"/>
    </row>
    <row r="174" spans="1:7" ht="15">
      <c r="A174" s="16"/>
      <c r="B174" s="15"/>
      <c r="C174" s="15"/>
      <c r="D174" s="15"/>
      <c r="E174" s="15"/>
      <c r="F174" s="15"/>
      <c r="G174" s="15"/>
    </row>
    <row r="175" spans="1:7" ht="15">
      <c r="A175" s="16"/>
      <c r="B175" s="15"/>
      <c r="C175" s="15"/>
      <c r="D175" s="15"/>
      <c r="E175" s="15"/>
      <c r="F175" s="15"/>
      <c r="G175" s="15"/>
    </row>
    <row r="176" spans="1:7" ht="15">
      <c r="A176" s="16"/>
      <c r="B176" s="15"/>
      <c r="C176" s="15"/>
      <c r="D176" s="15"/>
      <c r="E176" s="15"/>
      <c r="F176" s="15"/>
      <c r="G176" s="15"/>
    </row>
    <row r="177" spans="1:7" ht="15">
      <c r="A177" s="16"/>
      <c r="B177" s="15"/>
      <c r="C177" s="15"/>
      <c r="D177" s="15"/>
      <c r="E177" s="15"/>
      <c r="F177" s="15"/>
      <c r="G177" s="15"/>
    </row>
    <row r="178" spans="1:7" ht="15">
      <c r="A178" s="16"/>
      <c r="B178" s="15"/>
      <c r="C178" s="15"/>
      <c r="D178" s="15"/>
      <c r="E178" s="15"/>
      <c r="F178" s="15"/>
      <c r="G178" s="15"/>
    </row>
    <row r="179" spans="1:7" ht="15">
      <c r="A179" s="16"/>
      <c r="B179" s="15"/>
      <c r="C179" s="15"/>
      <c r="D179" s="15"/>
      <c r="E179" s="15"/>
      <c r="F179" s="15"/>
      <c r="G179" s="15"/>
    </row>
    <row r="180" spans="1:7" ht="15">
      <c r="A180" s="16"/>
      <c r="B180" s="15"/>
      <c r="C180" s="15"/>
      <c r="D180" s="15"/>
      <c r="E180" s="15"/>
      <c r="F180" s="15"/>
      <c r="G180" s="15"/>
    </row>
    <row r="181" spans="1:7" ht="15">
      <c r="A181" s="16"/>
      <c r="B181" s="15"/>
      <c r="C181" s="15"/>
      <c r="D181" s="15"/>
      <c r="E181" s="15"/>
      <c r="F181" s="15"/>
      <c r="G181" s="15"/>
    </row>
    <row r="182" spans="1:7" ht="15">
      <c r="A182" s="16"/>
      <c r="B182" s="15"/>
      <c r="C182" s="15"/>
      <c r="D182" s="15"/>
      <c r="E182" s="15"/>
      <c r="F182" s="15"/>
      <c r="G182" s="15"/>
    </row>
    <row r="183" spans="1:7" ht="15">
      <c r="A183" s="16"/>
      <c r="B183" s="15"/>
      <c r="C183" s="15"/>
      <c r="D183" s="15"/>
      <c r="E183" s="15"/>
      <c r="F183" s="15"/>
      <c r="G183" s="15"/>
    </row>
    <row r="184" spans="1:7" ht="15">
      <c r="A184" s="16"/>
      <c r="B184" s="15"/>
      <c r="C184" s="15"/>
      <c r="D184" s="15"/>
      <c r="E184" s="15"/>
      <c r="F184" s="15"/>
      <c r="G184" s="15"/>
    </row>
    <row r="185" spans="1:7" ht="15">
      <c r="A185" s="16"/>
      <c r="B185" s="15"/>
      <c r="C185" s="15"/>
      <c r="D185" s="15"/>
      <c r="E185" s="15"/>
      <c r="F185" s="15"/>
      <c r="G185" s="15"/>
    </row>
    <row r="186" spans="1:7" ht="15">
      <c r="A186" s="16"/>
      <c r="B186" s="15"/>
      <c r="C186" s="15"/>
      <c r="D186" s="15"/>
      <c r="E186" s="15"/>
      <c r="F186" s="15"/>
      <c r="G186" s="15"/>
    </row>
    <row r="187" spans="1:7" ht="15">
      <c r="A187" s="16"/>
      <c r="B187" s="15"/>
      <c r="C187" s="15"/>
      <c r="D187" s="15"/>
      <c r="E187" s="15"/>
      <c r="F187" s="15"/>
      <c r="G187" s="15"/>
    </row>
    <row r="188" spans="1:7" ht="15">
      <c r="A188" s="16"/>
      <c r="B188" s="15"/>
      <c r="C188" s="15"/>
      <c r="D188" s="15"/>
      <c r="E188" s="15"/>
      <c r="F188" s="15"/>
      <c r="G188" s="15"/>
    </row>
    <row r="189" spans="1:7" ht="15">
      <c r="A189" s="16"/>
      <c r="B189" s="15"/>
      <c r="C189" s="15"/>
      <c r="D189" s="15"/>
      <c r="E189" s="15"/>
      <c r="F189" s="15"/>
      <c r="G189" s="15"/>
    </row>
    <row r="190" spans="1:7" ht="15">
      <c r="A190" s="16"/>
      <c r="B190" s="15"/>
      <c r="C190" s="15"/>
      <c r="D190" s="15"/>
      <c r="E190" s="15"/>
      <c r="F190" s="15"/>
      <c r="G190" s="15"/>
    </row>
    <row r="191" spans="1:7" ht="15">
      <c r="A191" s="16"/>
      <c r="B191" s="15"/>
      <c r="C191" s="15"/>
      <c r="D191" s="15"/>
      <c r="E191" s="15"/>
      <c r="F191" s="15"/>
      <c r="G191" s="15"/>
    </row>
    <row r="192" spans="1:7" ht="15">
      <c r="A192" s="16"/>
      <c r="B192" s="15"/>
      <c r="C192" s="15"/>
      <c r="D192" s="15"/>
      <c r="E192" s="15"/>
      <c r="F192" s="15"/>
      <c r="G192" s="15"/>
    </row>
    <row r="193" spans="1:7" ht="15">
      <c r="A193" s="16"/>
      <c r="B193" s="15"/>
      <c r="C193" s="15"/>
      <c r="D193" s="15"/>
      <c r="E193" s="15"/>
      <c r="F193" s="15"/>
      <c r="G193" s="15"/>
    </row>
    <row r="194" spans="1:7" ht="15">
      <c r="A194" s="16"/>
      <c r="B194" s="15"/>
      <c r="C194" s="15"/>
      <c r="D194" s="15"/>
      <c r="E194" s="15"/>
      <c r="F194" s="15"/>
      <c r="G194" s="15"/>
    </row>
    <row r="195" spans="1:7" ht="15">
      <c r="A195" s="16"/>
      <c r="B195" s="15"/>
      <c r="C195" s="15"/>
      <c r="D195" s="15"/>
      <c r="E195" s="15"/>
      <c r="F195" s="15"/>
      <c r="G195" s="15"/>
    </row>
    <row r="196" spans="1:7" ht="15">
      <c r="A196" s="16"/>
      <c r="B196" s="15"/>
      <c r="C196" s="15"/>
      <c r="D196" s="15"/>
      <c r="E196" s="15"/>
      <c r="F196" s="15"/>
      <c r="G196" s="15"/>
    </row>
    <row r="197" spans="1:7" ht="15">
      <c r="A197" s="16"/>
      <c r="B197" s="15"/>
      <c r="C197" s="15"/>
      <c r="D197" s="15"/>
      <c r="E197" s="15"/>
      <c r="F197" s="15"/>
      <c r="G197" s="15"/>
    </row>
    <row r="198" spans="1:7" ht="15">
      <c r="A198" s="16"/>
      <c r="B198" s="15"/>
      <c r="C198" s="15"/>
      <c r="D198" s="15"/>
      <c r="E198" s="15"/>
      <c r="F198" s="15"/>
      <c r="G198" s="15"/>
    </row>
    <row r="199" spans="1:7" ht="15">
      <c r="A199" s="16"/>
      <c r="B199" s="15"/>
      <c r="C199" s="15"/>
      <c r="D199" s="15"/>
      <c r="E199" s="15"/>
      <c r="F199" s="15"/>
      <c r="G199" s="15"/>
    </row>
    <row r="200" spans="1:7" ht="15">
      <c r="A200" s="16"/>
      <c r="B200" s="15"/>
      <c r="C200" s="15"/>
      <c r="D200" s="15"/>
      <c r="E200" s="15"/>
      <c r="F200" s="15"/>
      <c r="G200" s="15"/>
    </row>
    <row r="201" spans="1:7" ht="15">
      <c r="A201" s="16"/>
      <c r="B201" s="15"/>
      <c r="C201" s="15"/>
      <c r="D201" s="15"/>
      <c r="E201" s="15"/>
      <c r="F201" s="15"/>
      <c r="G201" s="15"/>
    </row>
    <row r="202" spans="1:7" ht="15">
      <c r="A202" s="16"/>
      <c r="B202" s="15"/>
      <c r="C202" s="15"/>
      <c r="D202" s="15"/>
      <c r="E202" s="15"/>
      <c r="F202" s="15"/>
      <c r="G202" s="15"/>
    </row>
    <row r="203" spans="1:7" ht="15">
      <c r="A203" s="16"/>
      <c r="B203" s="15"/>
      <c r="C203" s="15"/>
      <c r="D203" s="15"/>
      <c r="E203" s="15"/>
      <c r="F203" s="15"/>
      <c r="G203" s="15"/>
    </row>
    <row r="204" spans="1:7" ht="15">
      <c r="A204" s="16"/>
      <c r="B204" s="15"/>
      <c r="C204" s="15"/>
      <c r="D204" s="15"/>
      <c r="E204" s="15"/>
      <c r="F204" s="15"/>
      <c r="G204" s="15"/>
    </row>
    <row r="205" spans="1:7" ht="15">
      <c r="A205" s="16"/>
      <c r="B205" s="15"/>
      <c r="C205" s="15"/>
      <c r="D205" s="15"/>
      <c r="E205" s="15"/>
      <c r="F205" s="15"/>
      <c r="G205" s="15"/>
    </row>
    <row r="206" spans="1:7" ht="15">
      <c r="A206" s="16"/>
      <c r="B206" s="15"/>
      <c r="C206" s="15"/>
      <c r="D206" s="15"/>
      <c r="E206" s="15"/>
      <c r="F206" s="15"/>
      <c r="G206" s="15"/>
    </row>
    <row r="207" spans="1:7" ht="15">
      <c r="A207" s="16"/>
      <c r="B207" s="15"/>
      <c r="C207" s="15"/>
      <c r="D207" s="15"/>
      <c r="E207" s="15"/>
      <c r="F207" s="15"/>
      <c r="G207" s="15"/>
    </row>
    <row r="208" spans="1:7" ht="15">
      <c r="A208" s="16"/>
      <c r="B208" s="15"/>
      <c r="C208" s="15"/>
      <c r="D208" s="15"/>
      <c r="E208" s="15"/>
      <c r="F208" s="15"/>
      <c r="G208" s="15"/>
    </row>
    <row r="209" spans="1:7" ht="15">
      <c r="A209" s="16"/>
      <c r="B209" s="15"/>
      <c r="C209" s="15"/>
      <c r="D209" s="15"/>
      <c r="E209" s="15"/>
      <c r="F209" s="15"/>
      <c r="G209" s="15"/>
    </row>
    <row r="210" spans="1:7" ht="15">
      <c r="A210" s="16"/>
      <c r="B210" s="15"/>
      <c r="C210" s="15"/>
      <c r="D210" s="15"/>
      <c r="E210" s="15"/>
      <c r="F210" s="15"/>
      <c r="G210" s="15"/>
    </row>
    <row r="211" spans="1:7" ht="15">
      <c r="A211" s="16"/>
      <c r="B211" s="15"/>
      <c r="C211" s="15"/>
      <c r="D211" s="15"/>
      <c r="E211" s="15"/>
      <c r="F211" s="15"/>
      <c r="G211" s="15"/>
    </row>
    <row r="212" spans="1:7" ht="15">
      <c r="A212" s="16"/>
      <c r="B212" s="15"/>
      <c r="C212" s="15"/>
      <c r="D212" s="15"/>
      <c r="E212" s="15"/>
      <c r="F212" s="15"/>
      <c r="G212" s="15"/>
    </row>
    <row r="213" spans="1:7" ht="15">
      <c r="A213" s="16"/>
      <c r="B213" s="15"/>
      <c r="C213" s="15"/>
      <c r="D213" s="15"/>
      <c r="E213" s="15"/>
      <c r="F213" s="15"/>
      <c r="G213" s="15"/>
    </row>
    <row r="214" spans="1:7" ht="15">
      <c r="A214" s="16"/>
      <c r="B214" s="15"/>
      <c r="C214" s="15"/>
      <c r="D214" s="15"/>
      <c r="E214" s="15"/>
      <c r="F214" s="15"/>
      <c r="G214" s="15"/>
    </row>
    <row r="215" spans="1:7" ht="15">
      <c r="A215" s="16"/>
      <c r="B215" s="15"/>
      <c r="C215" s="15"/>
      <c r="D215" s="15"/>
      <c r="E215" s="15"/>
      <c r="F215" s="15"/>
      <c r="G215" s="15"/>
    </row>
    <row r="216" spans="1:7" ht="15">
      <c r="A216" s="16"/>
      <c r="B216" s="15"/>
      <c r="C216" s="15"/>
      <c r="D216" s="15"/>
      <c r="E216" s="15"/>
      <c r="F216" s="15"/>
      <c r="G216" s="15"/>
    </row>
    <row r="217" spans="1:7" ht="15">
      <c r="A217" s="16"/>
      <c r="B217" s="15"/>
      <c r="C217" s="15"/>
      <c r="D217" s="15"/>
      <c r="E217" s="15"/>
      <c r="F217" s="15"/>
      <c r="G217" s="15"/>
    </row>
    <row r="218" spans="1:7" ht="15">
      <c r="A218" s="16"/>
      <c r="B218" s="15"/>
      <c r="C218" s="15"/>
      <c r="D218" s="15"/>
      <c r="E218" s="15"/>
      <c r="F218" s="15"/>
      <c r="G218" s="15"/>
    </row>
  </sheetData>
  <mergeCells count="6">
    <mergeCell ref="C46:D46"/>
    <mergeCell ref="F46:G46"/>
    <mergeCell ref="B104:G104"/>
    <mergeCell ref="B105:C105"/>
    <mergeCell ref="D105:E105"/>
    <mergeCell ref="F105:G105"/>
  </mergeCells>
  <printOptions/>
  <pageMargins left="0.7086614173228347" right="0.4330708661417323" top="0.5511811023622047" bottom="0.5511811023622047" header="0.31496062992125984" footer="0.31496062992125984"/>
  <pageSetup fitToHeight="5" horizontalDpi="600" verticalDpi="600" orientation="landscape" scale="46" r:id="rId4"/>
  <ignoredErrors>
    <ignoredError sqref="F63:F70" formula="1"/>
  </ignoredErrors>
  <drawing r:id="rId3"/>
  <legacyDrawing r:id="rId2"/>
  <oleObjects>
    <oleObject progId="Equation.3" shapeId="7807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Chemetall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g7bsft</dc:creator>
  <cp:keywords/>
  <dc:description/>
  <cp:lastModifiedBy>Simon Steinmeyer</cp:lastModifiedBy>
  <cp:lastPrinted>2010-02-19T14:05:42Z</cp:lastPrinted>
  <dcterms:created xsi:type="dcterms:W3CDTF">2004-04-30T08:44:21Z</dcterms:created>
  <dcterms:modified xsi:type="dcterms:W3CDTF">2010-08-31T15:11:50Z</dcterms:modified>
  <cp:category/>
  <cp:version/>
  <cp:contentType/>
  <cp:contentStatus/>
</cp:coreProperties>
</file>